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'2025'!$A$1:$Y$124</definedName>
  </definedNames>
  <calcPr calcId="162913"/>
</workbook>
</file>

<file path=xl/calcChain.xml><?xml version="1.0" encoding="utf-8"?>
<calcChain xmlns="http://schemas.openxmlformats.org/spreadsheetml/2006/main">
  <c r="E74" i="23" l="1"/>
  <c r="S97" i="23"/>
  <c r="S96" i="23"/>
  <c r="S95" i="23"/>
  <c r="S94" i="23"/>
  <c r="S92" i="23"/>
  <c r="S90" i="23"/>
  <c r="S50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1" i="23"/>
  <c r="S20" i="23"/>
  <c r="S19" i="23"/>
  <c r="S17" i="23"/>
  <c r="S16" i="23"/>
  <c r="S13" i="23"/>
  <c r="S12" i="23"/>
  <c r="S11" i="23"/>
  <c r="S10" i="23"/>
  <c r="S8" i="23"/>
  <c r="S7" i="23"/>
  <c r="S87" i="23"/>
  <c r="P37" i="23"/>
  <c r="O37" i="23"/>
  <c r="N37" i="23"/>
  <c r="N121" i="23"/>
  <c r="N116" i="23"/>
  <c r="N105" i="23"/>
  <c r="N104" i="23"/>
  <c r="N103" i="23"/>
  <c r="N93" i="23"/>
  <c r="N86" i="23"/>
  <c r="N98" i="23" s="1"/>
  <c r="N81" i="23"/>
  <c r="N119" i="23" s="1"/>
  <c r="N79" i="23"/>
  <c r="N117" i="23" s="1"/>
  <c r="N68" i="23"/>
  <c r="N82" i="23" s="1"/>
  <c r="N22" i="23"/>
  <c r="N18" i="23"/>
  <c r="N15" i="23"/>
  <c r="N14" i="23" s="1"/>
  <c r="N9" i="23"/>
  <c r="N80" i="23" l="1"/>
  <c r="N76" i="23" s="1"/>
  <c r="N120" i="23"/>
  <c r="N118" i="23" s="1"/>
  <c r="N115" i="23" s="1"/>
  <c r="N122" i="23" s="1"/>
  <c r="N109" i="23"/>
  <c r="N51" i="23"/>
  <c r="N111" i="23" s="1"/>
  <c r="O81" i="23"/>
  <c r="N84" i="23" l="1"/>
  <c r="E73" i="23"/>
  <c r="P68" i="23"/>
  <c r="M121" i="23" l="1"/>
  <c r="M116" i="23"/>
  <c r="M105" i="23"/>
  <c r="M104" i="23" s="1"/>
  <c r="M103" i="23" s="1"/>
  <c r="M93" i="23"/>
  <c r="M86" i="23"/>
  <c r="M98" i="23" s="1"/>
  <c r="M81" i="23"/>
  <c r="M119" i="23" s="1"/>
  <c r="M79" i="23"/>
  <c r="M117" i="23" s="1"/>
  <c r="M68" i="23"/>
  <c r="M82" i="23" s="1"/>
  <c r="M37" i="23"/>
  <c r="M22" i="23"/>
  <c r="M18" i="23"/>
  <c r="M15" i="23"/>
  <c r="M14" i="23" s="1"/>
  <c r="M9" i="23"/>
  <c r="M109" i="23" l="1"/>
  <c r="M51" i="23"/>
  <c r="M111" i="23" s="1"/>
  <c r="M120" i="23"/>
  <c r="M118" i="23" s="1"/>
  <c r="M115" i="23" s="1"/>
  <c r="M80" i="23"/>
  <c r="M76" i="23" s="1"/>
  <c r="M84" i="23" s="1"/>
  <c r="M122" i="23" l="1"/>
  <c r="F102" i="23"/>
  <c r="F101" i="23"/>
  <c r="F100" i="23"/>
  <c r="F99" i="23"/>
  <c r="S99" i="23"/>
  <c r="P105" i="23"/>
  <c r="P104" i="23" s="1"/>
  <c r="P103" i="23" s="1"/>
  <c r="U99" i="23" l="1"/>
  <c r="R99" i="23"/>
  <c r="Q99" i="23"/>
  <c r="X99" i="23"/>
  <c r="T99" i="23"/>
  <c r="V99" i="23"/>
  <c r="O105" i="23"/>
  <c r="L105" i="23"/>
  <c r="K105" i="23"/>
  <c r="J105" i="23"/>
  <c r="I105" i="23"/>
  <c r="H105" i="23"/>
  <c r="G105" i="23"/>
  <c r="E105" i="23"/>
  <c r="A100" i="23"/>
  <c r="E81" i="23"/>
  <c r="S52" i="23"/>
  <c r="S53" i="23"/>
  <c r="Y65" i="23" l="1"/>
  <c r="X65" i="23"/>
  <c r="Y64" i="23"/>
  <c r="X64" i="23"/>
  <c r="S62" i="23"/>
  <c r="S61" i="23"/>
  <c r="S60" i="23"/>
  <c r="S59" i="23"/>
  <c r="F59" i="23"/>
  <c r="F60" i="23"/>
  <c r="F61" i="23"/>
  <c r="Y61" i="23" s="1"/>
  <c r="F62" i="23"/>
  <c r="Y62" i="23" s="1"/>
  <c r="T59" i="23" l="1"/>
  <c r="V59" i="23"/>
  <c r="U59" i="23"/>
  <c r="X59" i="23"/>
  <c r="R59" i="23"/>
  <c r="Q62" i="23"/>
  <c r="Q59" i="23"/>
  <c r="X60" i="23"/>
  <c r="Q60" i="23"/>
  <c r="Q61" i="23"/>
  <c r="Y60" i="23"/>
  <c r="T60" i="23"/>
  <c r="T61" i="23"/>
  <c r="T62" i="23"/>
  <c r="X61" i="23"/>
  <c r="X62" i="23"/>
  <c r="S67" i="23" l="1"/>
  <c r="S66" i="23"/>
  <c r="S58" i="23"/>
  <c r="S57" i="23"/>
  <c r="S56" i="23"/>
  <c r="S55" i="23"/>
  <c r="L37" i="23"/>
  <c r="L121" i="23"/>
  <c r="L116" i="23"/>
  <c r="L104" i="23"/>
  <c r="L103" i="23" s="1"/>
  <c r="L93" i="23"/>
  <c r="L86" i="23"/>
  <c r="L98" i="23" s="1"/>
  <c r="L81" i="23"/>
  <c r="L79" i="23"/>
  <c r="L117" i="23" s="1"/>
  <c r="L68" i="23"/>
  <c r="L82" i="23" s="1"/>
  <c r="L120" i="23" s="1"/>
  <c r="L22" i="23"/>
  <c r="L18" i="23"/>
  <c r="L15" i="23"/>
  <c r="L9" i="23"/>
  <c r="L14" i="23" l="1"/>
  <c r="L51" i="23" s="1"/>
  <c r="L111" i="23" s="1"/>
  <c r="L80" i="23"/>
  <c r="L76" i="23" s="1"/>
  <c r="L119" i="23"/>
  <c r="L118" i="23" s="1"/>
  <c r="L115" i="23" s="1"/>
  <c r="L109" i="23"/>
  <c r="W81" i="23"/>
  <c r="F53" i="23"/>
  <c r="Y53" i="23" s="1"/>
  <c r="A53" i="23"/>
  <c r="A54" i="23" s="1"/>
  <c r="A55" i="23" s="1"/>
  <c r="A56" i="23" s="1"/>
  <c r="L122" i="23" l="1"/>
  <c r="L84" i="23"/>
  <c r="X53" i="23"/>
  <c r="T53" i="23"/>
  <c r="F72" i="23"/>
  <c r="X72" i="23" s="1"/>
  <c r="P81" i="23" l="1"/>
  <c r="Q72" i="23"/>
  <c r="S72" i="23"/>
  <c r="T72" i="23" s="1"/>
  <c r="F52" i="23" l="1"/>
  <c r="Y52" i="23" s="1"/>
  <c r="Q52" i="23" l="1"/>
  <c r="V52" i="23"/>
  <c r="R52" i="23"/>
  <c r="T52" i="23"/>
  <c r="U52" i="23"/>
  <c r="X52" i="23"/>
  <c r="K121" i="23" l="1"/>
  <c r="K116" i="23"/>
  <c r="K104" i="23"/>
  <c r="K103" i="23" s="1"/>
  <c r="K93" i="23"/>
  <c r="K86" i="23"/>
  <c r="K98" i="23" s="1"/>
  <c r="K81" i="23"/>
  <c r="K79" i="23"/>
  <c r="K117" i="23" s="1"/>
  <c r="K68" i="23"/>
  <c r="K82" i="23" s="1"/>
  <c r="K37" i="23"/>
  <c r="K22" i="23"/>
  <c r="K18" i="23"/>
  <c r="K15" i="23"/>
  <c r="K9" i="23"/>
  <c r="K119" i="23" l="1"/>
  <c r="K120" i="23"/>
  <c r="K118" i="23" s="1"/>
  <c r="K115" i="23" s="1"/>
  <c r="K80" i="23"/>
  <c r="K76" i="23" s="1"/>
  <c r="K109" i="23"/>
  <c r="K14" i="23"/>
  <c r="K51" i="23" s="1"/>
  <c r="K111" i="23" l="1"/>
  <c r="K122" i="23" s="1"/>
  <c r="K84" i="23"/>
  <c r="S70" i="23"/>
  <c r="S71" i="23"/>
  <c r="S73" i="23"/>
  <c r="S74" i="23"/>
  <c r="S75" i="23"/>
  <c r="J121" i="23" l="1"/>
  <c r="J116" i="23"/>
  <c r="J104" i="23"/>
  <c r="J103" i="23" s="1"/>
  <c r="J93" i="23"/>
  <c r="J86" i="23"/>
  <c r="J98" i="23" s="1"/>
  <c r="J109" i="23" s="1"/>
  <c r="J81" i="23"/>
  <c r="J79" i="23"/>
  <c r="J117" i="23" s="1"/>
  <c r="J68" i="23"/>
  <c r="J82" i="23" s="1"/>
  <c r="J37" i="23"/>
  <c r="J22" i="23"/>
  <c r="J18" i="23"/>
  <c r="J15" i="23"/>
  <c r="J9" i="23"/>
  <c r="J14" i="23" l="1"/>
  <c r="J51" i="23" s="1"/>
  <c r="J111" i="23" s="1"/>
  <c r="J80" i="23"/>
  <c r="J76" i="23" s="1"/>
  <c r="J120" i="23"/>
  <c r="J119" i="23"/>
  <c r="O68" i="23"/>
  <c r="O82" i="23" s="1"/>
  <c r="O9" i="23"/>
  <c r="J118" i="23" l="1"/>
  <c r="J115" i="23" s="1"/>
  <c r="J122" i="23" s="1"/>
  <c r="J84" i="23"/>
  <c r="W68" i="23"/>
  <c r="W82" i="23" s="1"/>
  <c r="F74" i="23" l="1"/>
  <c r="Y74" i="23" s="1"/>
  <c r="F66" i="23"/>
  <c r="Q66" i="23" l="1"/>
  <c r="V66" i="23"/>
  <c r="R74" i="23"/>
  <c r="Q74" i="23"/>
  <c r="R66" i="23"/>
  <c r="V74" i="23"/>
  <c r="U74" i="23"/>
  <c r="T74" i="23"/>
  <c r="T66" i="23"/>
  <c r="Y66" i="23"/>
  <c r="X66" i="23"/>
  <c r="U66" i="23"/>
  <c r="I121" i="23"/>
  <c r="I116" i="23"/>
  <c r="I104" i="23"/>
  <c r="I103" i="23" s="1"/>
  <c r="I93" i="23"/>
  <c r="I86" i="23"/>
  <c r="I98" i="23" s="1"/>
  <c r="I81" i="23"/>
  <c r="I79" i="23"/>
  <c r="I117" i="23" s="1"/>
  <c r="I75" i="23"/>
  <c r="I68" i="23"/>
  <c r="I82" i="23" s="1"/>
  <c r="I120" i="23" s="1"/>
  <c r="I37" i="23"/>
  <c r="I22" i="23"/>
  <c r="I18" i="23"/>
  <c r="I15" i="23"/>
  <c r="I9" i="23"/>
  <c r="I14" i="23" l="1"/>
  <c r="I119" i="23"/>
  <c r="I118" i="23"/>
  <c r="I51" i="23"/>
  <c r="I111" i="23" s="1"/>
  <c r="I80" i="23"/>
  <c r="I76" i="23" s="1"/>
  <c r="I115" i="23"/>
  <c r="I109" i="23"/>
  <c r="S91" i="23"/>
  <c r="I122" i="23" l="1"/>
  <c r="I84" i="23"/>
  <c r="S79" i="23"/>
  <c r="O79" i="23"/>
  <c r="F91" i="23"/>
  <c r="T91" i="23" s="1"/>
  <c r="Q91" i="23" l="1"/>
  <c r="X91" i="23"/>
  <c r="P79" i="23" l="1"/>
  <c r="H79" i="23"/>
  <c r="G79" i="23"/>
  <c r="E79" i="23"/>
  <c r="F58" i="23"/>
  <c r="Y58" i="23" s="1"/>
  <c r="S68" i="23" l="1"/>
  <c r="Q58" i="23"/>
  <c r="R58" i="23"/>
  <c r="T58" i="23"/>
  <c r="U58" i="23"/>
  <c r="V58" i="23"/>
  <c r="X74" i="23"/>
  <c r="H121" i="23" l="1"/>
  <c r="H117" i="23"/>
  <c r="H116" i="23"/>
  <c r="H104" i="23"/>
  <c r="H103" i="23"/>
  <c r="H93" i="23"/>
  <c r="H86" i="23"/>
  <c r="H98" i="23" s="1"/>
  <c r="H81" i="23"/>
  <c r="H68" i="23"/>
  <c r="H82" i="23" s="1"/>
  <c r="H37" i="23"/>
  <c r="H22" i="23"/>
  <c r="H18" i="23"/>
  <c r="H15" i="23"/>
  <c r="H9" i="23"/>
  <c r="H119" i="23" l="1"/>
  <c r="H109" i="23"/>
  <c r="H14" i="23"/>
  <c r="H51" i="23"/>
  <c r="H111" i="23" s="1"/>
  <c r="H80" i="23"/>
  <c r="H76" i="23" s="1"/>
  <c r="H120" i="23"/>
  <c r="H118" i="23" l="1"/>
  <c r="H115" i="23" s="1"/>
  <c r="H122" i="23" s="1"/>
  <c r="H84" i="23"/>
  <c r="F114" i="23"/>
  <c r="F113" i="23"/>
  <c r="P113" i="23" s="1"/>
  <c r="S113" i="23" s="1"/>
  <c r="F112" i="23"/>
  <c r="F108" i="23"/>
  <c r="F107" i="23"/>
  <c r="F106" i="23"/>
  <c r="X101" i="23"/>
  <c r="X100" i="23"/>
  <c r="F97" i="23"/>
  <c r="F96" i="23"/>
  <c r="F95" i="23"/>
  <c r="F94" i="23"/>
  <c r="F92" i="23"/>
  <c r="F90" i="23"/>
  <c r="F89" i="23"/>
  <c r="F88" i="23"/>
  <c r="F87" i="23"/>
  <c r="G81" i="23"/>
  <c r="F67" i="23"/>
  <c r="F7" i="23"/>
  <c r="V7" i="23" s="1"/>
  <c r="W107" i="23"/>
  <c r="W121" i="23" s="1"/>
  <c r="W106" i="23"/>
  <c r="A101" i="23"/>
  <c r="A102" i="23" s="1"/>
  <c r="V94" i="23" l="1"/>
  <c r="R94" i="23"/>
  <c r="U94" i="23"/>
  <c r="Y95" i="23"/>
  <c r="R95" i="23"/>
  <c r="R92" i="23"/>
  <c r="Y92" i="23"/>
  <c r="X67" i="23"/>
  <c r="T67" i="23"/>
  <c r="U67" i="23"/>
  <c r="U95" i="23"/>
  <c r="V95" i="23"/>
  <c r="R67" i="23"/>
  <c r="V67" i="23"/>
  <c r="X89" i="23" l="1"/>
  <c r="W79" i="23"/>
  <c r="X58" i="23"/>
  <c r="F81" i="23" l="1"/>
  <c r="F79" i="23"/>
  <c r="F78" i="23"/>
  <c r="F77" i="23"/>
  <c r="F75" i="23"/>
  <c r="F73" i="23"/>
  <c r="Y73" i="23" s="1"/>
  <c r="F71" i="23"/>
  <c r="F70" i="23"/>
  <c r="F69" i="23"/>
  <c r="F63" i="23"/>
  <c r="F57" i="23"/>
  <c r="F56" i="23"/>
  <c r="F55" i="23"/>
  <c r="F54" i="23"/>
  <c r="V54" i="23" s="1"/>
  <c r="F50" i="23"/>
  <c r="F49" i="23"/>
  <c r="Y49" i="23" s="1"/>
  <c r="F48" i="23"/>
  <c r="F47" i="23"/>
  <c r="F46" i="23"/>
  <c r="F45" i="23"/>
  <c r="R45" i="23" s="1"/>
  <c r="F44" i="23"/>
  <c r="F43" i="23"/>
  <c r="F42" i="23"/>
  <c r="Y42" i="23" s="1"/>
  <c r="F41" i="23"/>
  <c r="F40" i="23"/>
  <c r="F39" i="23"/>
  <c r="F38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Y8" i="23" s="1"/>
  <c r="O116" i="23"/>
  <c r="O117" i="23"/>
  <c r="O121" i="23"/>
  <c r="O104" i="23"/>
  <c r="O103" i="23" s="1"/>
  <c r="O93" i="23"/>
  <c r="O86" i="23"/>
  <c r="O98" i="23" s="1"/>
  <c r="O80" i="23"/>
  <c r="O76" i="23" s="1"/>
  <c r="O22" i="23"/>
  <c r="O18" i="23"/>
  <c r="O15" i="23"/>
  <c r="Y30" i="23" l="1"/>
  <c r="V30" i="23"/>
  <c r="Q30" i="23"/>
  <c r="U30" i="23"/>
  <c r="Y31" i="23"/>
  <c r="Q31" i="23"/>
  <c r="R31" i="23"/>
  <c r="R46" i="23"/>
  <c r="Y46" i="23"/>
  <c r="R73" i="23"/>
  <c r="Q73" i="23"/>
  <c r="R75" i="23"/>
  <c r="Q75" i="23"/>
  <c r="R29" i="23"/>
  <c r="Y29" i="23"/>
  <c r="T56" i="23"/>
  <c r="U56" i="23"/>
  <c r="Q56" i="23"/>
  <c r="R56" i="23"/>
  <c r="Q70" i="23"/>
  <c r="R70" i="23"/>
  <c r="V42" i="23"/>
  <c r="U42" i="23"/>
  <c r="Y71" i="23"/>
  <c r="Q71" i="23"/>
  <c r="R71" i="23"/>
  <c r="T73" i="23"/>
  <c r="U73" i="23"/>
  <c r="V73" i="23"/>
  <c r="V75" i="23"/>
  <c r="U75" i="23"/>
  <c r="T75" i="23"/>
  <c r="T57" i="23"/>
  <c r="U57" i="23"/>
  <c r="Y79" i="23"/>
  <c r="U79" i="23"/>
  <c r="Y69" i="23"/>
  <c r="Q69" i="23"/>
  <c r="R69" i="23"/>
  <c r="Y70" i="23"/>
  <c r="Y75" i="23"/>
  <c r="X79" i="23"/>
  <c r="V79" i="23"/>
  <c r="R79" i="23"/>
  <c r="Q79" i="23"/>
  <c r="Y10" i="23"/>
  <c r="R10" i="23"/>
  <c r="Y13" i="23"/>
  <c r="R13" i="23"/>
  <c r="O109" i="23"/>
  <c r="O120" i="23"/>
  <c r="O14" i="23"/>
  <c r="O51" i="23" s="1"/>
  <c r="Y11" i="23"/>
  <c r="R11" i="23"/>
  <c r="O119" i="23"/>
  <c r="X42" i="23"/>
  <c r="T42" i="23"/>
  <c r="O84" i="23" l="1"/>
  <c r="O118" i="23"/>
  <c r="O115" i="23" s="1"/>
  <c r="O111" i="23"/>
  <c r="X56" i="23"/>
  <c r="A57" i="23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G121" i="23"/>
  <c r="F121" i="23" s="1"/>
  <c r="V55" i="23"/>
  <c r="T55" i="23" l="1"/>
  <c r="U55" i="23"/>
  <c r="O122" i="23"/>
  <c r="X73" i="23"/>
  <c r="V56" i="23"/>
  <c r="X55" i="23"/>
  <c r="Q57" i="23"/>
  <c r="R57" i="23"/>
  <c r="X57" i="23"/>
  <c r="V57" i="23"/>
  <c r="R55" i="23"/>
  <c r="Q55" i="23"/>
  <c r="E117" i="23"/>
  <c r="E116" i="23"/>
  <c r="E107" i="23"/>
  <c r="E121" i="23" s="1"/>
  <c r="E119" i="23"/>
  <c r="E93" i="23"/>
  <c r="E86" i="23"/>
  <c r="E98" i="23" s="1"/>
  <c r="E68" i="23"/>
  <c r="E82" i="23" s="1"/>
  <c r="E37" i="23"/>
  <c r="S37" i="23" s="1"/>
  <c r="E22" i="23"/>
  <c r="S22" i="23" s="1"/>
  <c r="E18" i="23"/>
  <c r="S18" i="23" s="1"/>
  <c r="E15" i="23"/>
  <c r="S15" i="23" s="1"/>
  <c r="E9" i="23"/>
  <c r="S9" i="23" s="1"/>
  <c r="E104" i="23" l="1"/>
  <c r="E103" i="23" s="1"/>
  <c r="E109" i="23" s="1"/>
  <c r="E14" i="23"/>
  <c r="E80" i="23"/>
  <c r="E76" i="23" s="1"/>
  <c r="S14" i="23" l="1"/>
  <c r="S51" i="23" s="1"/>
  <c r="E51" i="23"/>
  <c r="E120" i="23"/>
  <c r="E118" i="23" s="1"/>
  <c r="E115" i="23" s="1"/>
  <c r="W105" i="23"/>
  <c r="W104" i="23" s="1"/>
  <c r="W103" i="23" s="1"/>
  <c r="W93" i="23"/>
  <c r="W86" i="23"/>
  <c r="W98" i="23" s="1"/>
  <c r="W37" i="23"/>
  <c r="W22" i="23"/>
  <c r="W18" i="23"/>
  <c r="W15" i="23"/>
  <c r="W9" i="23"/>
  <c r="E111" i="23" l="1"/>
  <c r="E122" i="23" s="1"/>
  <c r="E84" i="23"/>
  <c r="W14" i="23"/>
  <c r="W51" i="23" s="1"/>
  <c r="W80" i="23"/>
  <c r="W76" i="23" s="1"/>
  <c r="W109" i="23"/>
  <c r="X21" i="23"/>
  <c r="W117" i="23"/>
  <c r="P117" i="23"/>
  <c r="G117" i="23"/>
  <c r="F117" i="23" s="1"/>
  <c r="D117" i="23"/>
  <c r="W116" i="23"/>
  <c r="S116" i="23"/>
  <c r="P116" i="23"/>
  <c r="G116" i="23"/>
  <c r="F116" i="23" s="1"/>
  <c r="D116" i="23"/>
  <c r="D107" i="23"/>
  <c r="D121" i="23" s="1"/>
  <c r="D105" i="23"/>
  <c r="D104" i="23" s="1"/>
  <c r="S102" i="23"/>
  <c r="S100" i="23"/>
  <c r="S105" i="23" s="1"/>
  <c r="S104" i="23" s="1"/>
  <c r="Q95" i="23"/>
  <c r="Q94" i="23"/>
  <c r="P93" i="23"/>
  <c r="G93" i="23"/>
  <c r="F93" i="23" s="1"/>
  <c r="D93" i="23"/>
  <c r="A93" i="23"/>
  <c r="Q90" i="23"/>
  <c r="S86" i="23"/>
  <c r="V87" i="23"/>
  <c r="P86" i="23"/>
  <c r="P98" i="23" s="1"/>
  <c r="P109" i="23" s="1"/>
  <c r="G86" i="23"/>
  <c r="D86" i="23"/>
  <c r="D98" i="23" s="1"/>
  <c r="D81" i="23"/>
  <c r="T78" i="23"/>
  <c r="V70" i="23"/>
  <c r="S69" i="23"/>
  <c r="X69" i="23"/>
  <c r="G68" i="23"/>
  <c r="D68" i="23"/>
  <c r="D82" i="23" s="1"/>
  <c r="D120" i="23" s="1"/>
  <c r="V63" i="23"/>
  <c r="S54" i="23"/>
  <c r="S81" i="23" s="1"/>
  <c r="V50" i="23"/>
  <c r="V48" i="23"/>
  <c r="X46" i="23"/>
  <c r="V44" i="23"/>
  <c r="A44" i="23"/>
  <c r="A45" i="23" s="1"/>
  <c r="A46" i="23" s="1"/>
  <c r="A47" i="23" s="1"/>
  <c r="A48" i="23" s="1"/>
  <c r="A49" i="23" s="1"/>
  <c r="A50" i="23" s="1"/>
  <c r="X43" i="23"/>
  <c r="X40" i="23"/>
  <c r="R39" i="23"/>
  <c r="G37" i="23"/>
  <c r="F37" i="23" s="1"/>
  <c r="D37" i="23"/>
  <c r="V36" i="23"/>
  <c r="V32" i="23"/>
  <c r="X31" i="23"/>
  <c r="X30" i="23"/>
  <c r="Q29" i="23"/>
  <c r="A29" i="23"/>
  <c r="A30" i="23" s="1"/>
  <c r="A31" i="23" s="1"/>
  <c r="A32" i="23" s="1"/>
  <c r="A33" i="23" s="1"/>
  <c r="A34" i="23" s="1"/>
  <c r="A35" i="23" s="1"/>
  <c r="A36" i="23" s="1"/>
  <c r="A37" i="23" s="1"/>
  <c r="V27" i="23"/>
  <c r="V26" i="23"/>
  <c r="X24" i="23"/>
  <c r="X23" i="23"/>
  <c r="P22" i="23"/>
  <c r="G22" i="23"/>
  <c r="F22" i="23" s="1"/>
  <c r="X19" i="23"/>
  <c r="P18" i="23"/>
  <c r="G18" i="23"/>
  <c r="F18" i="23" s="1"/>
  <c r="D18" i="23"/>
  <c r="V17" i="23"/>
  <c r="R16" i="23"/>
  <c r="P15" i="23"/>
  <c r="G15" i="23"/>
  <c r="F15" i="23" s="1"/>
  <c r="D15" i="23"/>
  <c r="V11" i="23"/>
  <c r="Q10" i="23"/>
  <c r="P9" i="23"/>
  <c r="G9" i="23"/>
  <c r="F9" i="23" s="1"/>
  <c r="D9" i="23"/>
  <c r="A8" i="23"/>
  <c r="C5" i="23"/>
  <c r="D5" i="23" s="1"/>
  <c r="E5" i="23" s="1"/>
  <c r="F5" i="23" s="1"/>
  <c r="G5" i="23" s="1"/>
  <c r="H5" i="23" s="1"/>
  <c r="I5" i="23" s="1"/>
  <c r="J5" i="23" s="1"/>
  <c r="K5" i="23" l="1"/>
  <c r="G104" i="23"/>
  <c r="F104" i="23" s="1"/>
  <c r="F105" i="23"/>
  <c r="G82" i="23"/>
  <c r="F68" i="23"/>
  <c r="Y68" i="23" s="1"/>
  <c r="Y117" i="23"/>
  <c r="V117" i="23"/>
  <c r="R117" i="23"/>
  <c r="G98" i="23"/>
  <c r="F98" i="23" s="1"/>
  <c r="F86" i="23"/>
  <c r="R86" i="23" s="1"/>
  <c r="S107" i="23"/>
  <c r="S121" i="23" s="1"/>
  <c r="T121" i="23" s="1"/>
  <c r="U113" i="23"/>
  <c r="V35" i="23"/>
  <c r="Y35" i="23"/>
  <c r="R113" i="23"/>
  <c r="V113" i="23"/>
  <c r="Q21" i="23"/>
  <c r="T21" i="23"/>
  <c r="X49" i="23"/>
  <c r="R49" i="23"/>
  <c r="Y33" i="23"/>
  <c r="R33" i="23"/>
  <c r="D103" i="23"/>
  <c r="D109" i="23" s="1"/>
  <c r="W84" i="23"/>
  <c r="T34" i="23"/>
  <c r="T45" i="23"/>
  <c r="T46" i="23"/>
  <c r="V46" i="23"/>
  <c r="U48" i="23"/>
  <c r="X50" i="23"/>
  <c r="D119" i="23"/>
  <c r="X48" i="23"/>
  <c r="Q18" i="23"/>
  <c r="U38" i="23"/>
  <c r="T41" i="23"/>
  <c r="U96" i="23"/>
  <c r="U12" i="23"/>
  <c r="U23" i="23"/>
  <c r="U25" i="23"/>
  <c r="R48" i="23"/>
  <c r="T50" i="23"/>
  <c r="T47" i="23"/>
  <c r="V92" i="23"/>
  <c r="S119" i="23"/>
  <c r="P14" i="23"/>
  <c r="P51" i="23" s="1"/>
  <c r="X32" i="23"/>
  <c r="T33" i="23"/>
  <c r="X29" i="23"/>
  <c r="Q32" i="23"/>
  <c r="V33" i="23"/>
  <c r="X39" i="23"/>
  <c r="R54" i="23"/>
  <c r="T70" i="23"/>
  <c r="V29" i="23"/>
  <c r="V39" i="23"/>
  <c r="U7" i="23"/>
  <c r="R32" i="23"/>
  <c r="U70" i="23"/>
  <c r="T90" i="23"/>
  <c r="R9" i="23"/>
  <c r="U11" i="23"/>
  <c r="U32" i="23"/>
  <c r="Y54" i="23"/>
  <c r="T92" i="23"/>
  <c r="U8" i="23"/>
  <c r="T13" i="23"/>
  <c r="D14" i="23"/>
  <c r="Y23" i="23"/>
  <c r="Q46" i="23"/>
  <c r="Q48" i="23"/>
  <c r="T106" i="23"/>
  <c r="R17" i="23"/>
  <c r="T20" i="23"/>
  <c r="V25" i="23"/>
  <c r="R43" i="23"/>
  <c r="U17" i="23"/>
  <c r="U31" i="23"/>
  <c r="U43" i="23"/>
  <c r="V96" i="23"/>
  <c r="V16" i="23"/>
  <c r="X17" i="23"/>
  <c r="R24" i="23"/>
  <c r="V31" i="23"/>
  <c r="Y43" i="23"/>
  <c r="V12" i="23"/>
  <c r="G14" i="23"/>
  <c r="X16" i="23"/>
  <c r="Y17" i="23"/>
  <c r="X18" i="23"/>
  <c r="Y24" i="23"/>
  <c r="Y32" i="23"/>
  <c r="G119" i="23"/>
  <c r="F119" i="23" s="1"/>
  <c r="Q106" i="23"/>
  <c r="U37" i="23"/>
  <c r="R37" i="23"/>
  <c r="Y37" i="23"/>
  <c r="R27" i="23"/>
  <c r="R19" i="23"/>
  <c r="V23" i="23"/>
  <c r="T26" i="23"/>
  <c r="T48" i="23"/>
  <c r="U54" i="23"/>
  <c r="X63" i="23"/>
  <c r="S93" i="23"/>
  <c r="U93" i="23" s="1"/>
  <c r="X10" i="23"/>
  <c r="X13" i="23"/>
  <c r="R18" i="23"/>
  <c r="U19" i="23"/>
  <c r="Q23" i="23"/>
  <c r="T22" i="23"/>
  <c r="U26" i="23"/>
  <c r="T27" i="23"/>
  <c r="V41" i="23"/>
  <c r="T11" i="23"/>
  <c r="Q17" i="23"/>
  <c r="V18" i="23"/>
  <c r="Y19" i="23"/>
  <c r="R23" i="23"/>
  <c r="X27" i="23"/>
  <c r="T29" i="23"/>
  <c r="T31" i="23"/>
  <c r="U34" i="23"/>
  <c r="X35" i="23"/>
  <c r="Y40" i="23"/>
  <c r="T44" i="23"/>
  <c r="Y48" i="23"/>
  <c r="Q81" i="23"/>
  <c r="Y18" i="23"/>
  <c r="Q27" i="23"/>
  <c r="T30" i="23"/>
  <c r="U33" i="23"/>
  <c r="Q35" i="23"/>
  <c r="R41" i="23"/>
  <c r="T49" i="23"/>
  <c r="S98" i="23"/>
  <c r="V20" i="23"/>
  <c r="R35" i="23"/>
  <c r="X36" i="23"/>
  <c r="V38" i="23"/>
  <c r="U49" i="23"/>
  <c r="T54" i="23"/>
  <c r="Y27" i="23"/>
  <c r="Q13" i="23"/>
  <c r="R40" i="23"/>
  <c r="T43" i="23"/>
  <c r="T10" i="23"/>
  <c r="U27" i="23"/>
  <c r="U35" i="23"/>
  <c r="U41" i="23"/>
  <c r="V49" i="23"/>
  <c r="V8" i="23"/>
  <c r="T35" i="23"/>
  <c r="Q39" i="23"/>
  <c r="U40" i="23"/>
  <c r="U45" i="23"/>
  <c r="T88" i="23"/>
  <c r="Q100" i="23"/>
  <c r="X8" i="23"/>
  <c r="X20" i="23"/>
  <c r="Y28" i="23"/>
  <c r="R28" i="23"/>
  <c r="X28" i="23"/>
  <c r="Q28" i="23"/>
  <c r="X38" i="23"/>
  <c r="T40" i="23"/>
  <c r="X44" i="23"/>
  <c r="Y47" i="23"/>
  <c r="R8" i="23"/>
  <c r="Q9" i="23"/>
  <c r="Y12" i="23"/>
  <c r="R12" i="23"/>
  <c r="X12" i="23"/>
  <c r="Q12" i="23"/>
  <c r="X34" i="23"/>
  <c r="T36" i="23"/>
  <c r="X45" i="23"/>
  <c r="Y63" i="23"/>
  <c r="V69" i="23"/>
  <c r="P119" i="23"/>
  <c r="P121" i="23"/>
  <c r="Q121" i="23" s="1"/>
  <c r="Q107" i="23"/>
  <c r="D118" i="23"/>
  <c r="D115" i="23" s="1"/>
  <c r="Q7" i="23"/>
  <c r="X7" i="23"/>
  <c r="Q11" i="23"/>
  <c r="U16" i="23"/>
  <c r="T16" i="23"/>
  <c r="Y16" i="23"/>
  <c r="T17" i="23"/>
  <c r="T19" i="23"/>
  <c r="Y26" i="23"/>
  <c r="R26" i="23"/>
  <c r="X26" i="23"/>
  <c r="U28" i="23"/>
  <c r="T32" i="23"/>
  <c r="Q34" i="23"/>
  <c r="Y34" i="23"/>
  <c r="U36" i="23"/>
  <c r="T38" i="23"/>
  <c r="X41" i="23"/>
  <c r="Q45" i="23"/>
  <c r="Y45" i="23"/>
  <c r="U47" i="23"/>
  <c r="T71" i="23"/>
  <c r="X71" i="23"/>
  <c r="U71" i="23"/>
  <c r="V71" i="23"/>
  <c r="Y9" i="23"/>
  <c r="X9" i="23"/>
  <c r="Y44" i="23"/>
  <c r="R44" i="23"/>
  <c r="X75" i="23"/>
  <c r="V10" i="23"/>
  <c r="U10" i="23"/>
  <c r="U18" i="23"/>
  <c r="R20" i="23"/>
  <c r="X22" i="23"/>
  <c r="R22" i="23"/>
  <c r="Q22" i="23"/>
  <c r="Y25" i="23"/>
  <c r="R25" i="23"/>
  <c r="X25" i="23"/>
  <c r="Q25" i="23"/>
  <c r="T28" i="23"/>
  <c r="Q37" i="23"/>
  <c r="V37" i="23"/>
  <c r="U46" i="23"/>
  <c r="R7" i="23"/>
  <c r="Y7" i="23"/>
  <c r="T8" i="23"/>
  <c r="T12" i="23"/>
  <c r="Q16" i="23"/>
  <c r="U20" i="23"/>
  <c r="Y22" i="23"/>
  <c r="T25" i="23"/>
  <c r="Q26" i="23"/>
  <c r="V28" i="23"/>
  <c r="U29" i="23"/>
  <c r="R34" i="23"/>
  <c r="X37" i="23"/>
  <c r="Q41" i="23"/>
  <c r="Y41" i="23"/>
  <c r="U44" i="23"/>
  <c r="V47" i="23"/>
  <c r="D80" i="23"/>
  <c r="D76" i="23" s="1"/>
  <c r="Q87" i="23"/>
  <c r="T87" i="23"/>
  <c r="R87" i="23"/>
  <c r="U87" i="23"/>
  <c r="G103" i="23"/>
  <c r="F103" i="23" s="1"/>
  <c r="Q113" i="23"/>
  <c r="X113" i="23"/>
  <c r="Y36" i="23"/>
  <c r="R36" i="23"/>
  <c r="X47" i="23"/>
  <c r="U69" i="23"/>
  <c r="V93" i="23"/>
  <c r="Q93" i="23"/>
  <c r="T94" i="23"/>
  <c r="T97" i="23"/>
  <c r="Q97" i="23"/>
  <c r="U97" i="23"/>
  <c r="V97" i="23"/>
  <c r="X116" i="23"/>
  <c r="T116" i="23"/>
  <c r="Q116" i="23"/>
  <c r="Q36" i="23"/>
  <c r="Q47" i="23"/>
  <c r="R97" i="23"/>
  <c r="Q102" i="23"/>
  <c r="T102" i="23"/>
  <c r="Q117" i="23"/>
  <c r="X117" i="23"/>
  <c r="T7" i="23"/>
  <c r="V9" i="23"/>
  <c r="Y38" i="23"/>
  <c r="R38" i="23"/>
  <c r="Q8" i="23"/>
  <c r="X11" i="23"/>
  <c r="V13" i="23"/>
  <c r="U13" i="23"/>
  <c r="Q20" i="23"/>
  <c r="Y20" i="23"/>
  <c r="D22" i="23"/>
  <c r="T23" i="23"/>
  <c r="V34" i="23"/>
  <c r="T37" i="23"/>
  <c r="Q38" i="23"/>
  <c r="U39" i="23"/>
  <c r="T39" i="23"/>
  <c r="Y39" i="23"/>
  <c r="Q44" i="23"/>
  <c r="V45" i="23"/>
  <c r="R47" i="23"/>
  <c r="Q67" i="23"/>
  <c r="T69" i="23"/>
  <c r="G120" i="23"/>
  <c r="F120" i="23" s="1"/>
  <c r="Q88" i="23"/>
  <c r="R93" i="23"/>
  <c r="T18" i="23"/>
  <c r="V19" i="23"/>
  <c r="V24" i="23"/>
  <c r="X33" i="23"/>
  <c r="V40" i="23"/>
  <c r="V43" i="23"/>
  <c r="Q50" i="23"/>
  <c r="U50" i="23"/>
  <c r="U90" i="23"/>
  <c r="Q92" i="23"/>
  <c r="U92" i="23"/>
  <c r="Q96" i="23"/>
  <c r="T96" i="23"/>
  <c r="R96" i="23"/>
  <c r="U9" i="23"/>
  <c r="Q19" i="23"/>
  <c r="Q24" i="23"/>
  <c r="Q33" i="23"/>
  <c r="Q40" i="23"/>
  <c r="Q43" i="23"/>
  <c r="T95" i="23"/>
  <c r="Q49" i="23"/>
  <c r="Q54" i="23"/>
  <c r="X54" i="23"/>
  <c r="X70" i="23"/>
  <c r="V90" i="23"/>
  <c r="T100" i="23"/>
  <c r="R90" i="23"/>
  <c r="L5" i="23" l="1"/>
  <c r="O5" i="23" s="1"/>
  <c r="Q5" i="23" s="1"/>
  <c r="R5" i="23" s="1"/>
  <c r="S5" i="23" s="1"/>
  <c r="T5" i="23" s="1"/>
  <c r="U5" i="23" s="1"/>
  <c r="N5" i="23"/>
  <c r="S103" i="23"/>
  <c r="S109" i="23" s="1"/>
  <c r="V105" i="23"/>
  <c r="U105" i="23"/>
  <c r="V104" i="23"/>
  <c r="U104" i="23"/>
  <c r="V103" i="23"/>
  <c r="T107" i="23"/>
  <c r="G80" i="23"/>
  <c r="F82" i="23"/>
  <c r="W5" i="23"/>
  <c r="X5" i="23" s="1"/>
  <c r="Y5" i="23" s="1"/>
  <c r="X68" i="23"/>
  <c r="T113" i="23"/>
  <c r="U86" i="23"/>
  <c r="F14" i="23"/>
  <c r="X14" i="23" s="1"/>
  <c r="V86" i="23"/>
  <c r="T93" i="23"/>
  <c r="T81" i="23"/>
  <c r="D51" i="23"/>
  <c r="D111" i="23" s="1"/>
  <c r="V68" i="23"/>
  <c r="R68" i="23"/>
  <c r="T86" i="23"/>
  <c r="Q68" i="23"/>
  <c r="Q86" i="23"/>
  <c r="G51" i="23"/>
  <c r="T9" i="23"/>
  <c r="V22" i="23"/>
  <c r="T105" i="23"/>
  <c r="Q105" i="23"/>
  <c r="U22" i="23"/>
  <c r="U68" i="23"/>
  <c r="T68" i="23"/>
  <c r="U81" i="23"/>
  <c r="P111" i="23"/>
  <c r="R81" i="23"/>
  <c r="X81" i="23"/>
  <c r="G109" i="23"/>
  <c r="F109" i="23" s="1"/>
  <c r="V81" i="23"/>
  <c r="Y81" i="23"/>
  <c r="T119" i="23"/>
  <c r="Q119" i="23"/>
  <c r="U119" i="23"/>
  <c r="V119" i="23"/>
  <c r="R119" i="23"/>
  <c r="V120" i="23"/>
  <c r="Q104" i="23"/>
  <c r="T104" i="23"/>
  <c r="U24" i="23"/>
  <c r="T24" i="23"/>
  <c r="G118" i="23"/>
  <c r="F118" i="23" s="1"/>
  <c r="Y15" i="23"/>
  <c r="X15" i="23"/>
  <c r="R15" i="23"/>
  <c r="V15" i="23"/>
  <c r="Q15" i="23"/>
  <c r="T15" i="23"/>
  <c r="U15" i="23"/>
  <c r="Q103" i="23"/>
  <c r="T103" i="23"/>
  <c r="V98" i="23"/>
  <c r="T98" i="23"/>
  <c r="U98" i="23"/>
  <c r="R98" i="23"/>
  <c r="Q98" i="23"/>
  <c r="U103" i="23" l="1"/>
  <c r="X82" i="23"/>
  <c r="V82" i="23"/>
  <c r="Y82" i="23"/>
  <c r="G76" i="23"/>
  <c r="F76" i="23" s="1"/>
  <c r="F80" i="23"/>
  <c r="V80" i="23" s="1"/>
  <c r="T79" i="23"/>
  <c r="S117" i="23"/>
  <c r="V14" i="23"/>
  <c r="Q14" i="23"/>
  <c r="Y14" i="23"/>
  <c r="U14" i="23"/>
  <c r="T14" i="23"/>
  <c r="R14" i="23"/>
  <c r="F51" i="23"/>
  <c r="D84" i="23"/>
  <c r="D122" i="23"/>
  <c r="G111" i="23"/>
  <c r="F111" i="23" s="1"/>
  <c r="S111" i="23"/>
  <c r="S125" i="23"/>
  <c r="G115" i="23"/>
  <c r="F115" i="23" s="1"/>
  <c r="R109" i="23"/>
  <c r="U109" i="23"/>
  <c r="T109" i="23"/>
  <c r="Q109" i="23"/>
  <c r="V109" i="23"/>
  <c r="G84" i="23" l="1"/>
  <c r="F84" i="23" s="1"/>
  <c r="Y80" i="23"/>
  <c r="X80" i="23"/>
  <c r="T117" i="23"/>
  <c r="U117" i="23"/>
  <c r="U51" i="23"/>
  <c r="R51" i="23"/>
  <c r="Q51" i="23"/>
  <c r="V51" i="23"/>
  <c r="Y51" i="23"/>
  <c r="X51" i="23"/>
  <c r="T51" i="23"/>
  <c r="V111" i="23"/>
  <c r="G122" i="23"/>
  <c r="F122" i="23" s="1"/>
  <c r="Y76" i="23"/>
  <c r="X76" i="23"/>
  <c r="V76" i="23"/>
  <c r="V118" i="23"/>
  <c r="U111" i="23" l="1"/>
  <c r="T111" i="23"/>
  <c r="Q111" i="23"/>
  <c r="R111" i="23"/>
  <c r="V84" i="23"/>
  <c r="Y84" i="23"/>
  <c r="X84" i="23"/>
  <c r="V115" i="23"/>
  <c r="V122" i="23" l="1"/>
  <c r="Y96" i="23" l="1"/>
  <c r="Y98" i="23"/>
  <c r="Y86" i="23"/>
  <c r="Y94" i="23"/>
  <c r="Y97" i="23"/>
  <c r="Y93" i="23"/>
  <c r="X86" i="23"/>
  <c r="X94" i="23"/>
  <c r="W111" i="23"/>
  <c r="Y109" i="23"/>
  <c r="X97" i="23"/>
  <c r="Y87" i="23"/>
  <c r="X92" i="23"/>
  <c r="X95" i="23"/>
  <c r="Y90" i="23"/>
  <c r="W120" i="23"/>
  <c r="Y120" i="23" s="1"/>
  <c r="X90" i="23"/>
  <c r="Y88" i="23"/>
  <c r="X106" i="23"/>
  <c r="X105" i="23"/>
  <c r="W119" i="23"/>
  <c r="Y119" i="23" s="1"/>
  <c r="X88" i="23"/>
  <c r="X96" i="23"/>
  <c r="X107" i="23"/>
  <c r="X121" i="23"/>
  <c r="X109" i="23"/>
  <c r="X87" i="23"/>
  <c r="X104" i="23"/>
  <c r="X98" i="23"/>
  <c r="X93" i="23"/>
  <c r="X103" i="23"/>
  <c r="X102" i="23"/>
  <c r="W118" i="23" l="1"/>
  <c r="X119" i="23"/>
  <c r="Y111" i="23"/>
  <c r="X111" i="23"/>
  <c r="X120" i="23"/>
  <c r="X118" i="23" l="1"/>
  <c r="W115" i="23"/>
  <c r="W122" i="23" s="1"/>
  <c r="X122" i="23" s="1"/>
  <c r="Y118" i="23"/>
  <c r="X115" i="23" l="1"/>
  <c r="Y122" i="23"/>
  <c r="Y115" i="23"/>
  <c r="R63" i="23" l="1"/>
  <c r="P82" i="23"/>
  <c r="P80" i="23" s="1"/>
  <c r="Q63" i="23"/>
  <c r="S63" i="23"/>
  <c r="S82" i="23" s="1"/>
  <c r="U82" i="23" s="1"/>
  <c r="U63" i="23" l="1"/>
  <c r="T63" i="23"/>
  <c r="S120" i="23"/>
  <c r="U120" i="23" s="1"/>
  <c r="S80" i="23"/>
  <c r="S76" i="23" s="1"/>
  <c r="S84" i="23" s="1"/>
  <c r="T82" i="23"/>
  <c r="T120" i="23"/>
  <c r="Q80" i="23"/>
  <c r="P76" i="23"/>
  <c r="R80" i="23"/>
  <c r="R82" i="23"/>
  <c r="Q82" i="23"/>
  <c r="P120" i="23"/>
  <c r="T80" i="23" l="1"/>
  <c r="U76" i="23"/>
  <c r="S118" i="23"/>
  <c r="S115" i="23" s="1"/>
  <c r="T115" i="23" s="1"/>
  <c r="U80" i="23"/>
  <c r="S122" i="23"/>
  <c r="T118" i="23"/>
  <c r="T76" i="23"/>
  <c r="R120" i="23"/>
  <c r="P118" i="23"/>
  <c r="Q120" i="23"/>
  <c r="P84" i="23"/>
  <c r="Q76" i="23"/>
  <c r="R76" i="23"/>
  <c r="U84" i="23"/>
  <c r="T84" i="23"/>
  <c r="U122" i="23"/>
  <c r="T122" i="23"/>
  <c r="U115" i="23" l="1"/>
  <c r="U118" i="23"/>
  <c r="Q84" i="23"/>
  <c r="R84" i="23"/>
  <c r="P115" i="23"/>
  <c r="Q118" i="23"/>
  <c r="R118" i="23"/>
  <c r="Q115" i="23" l="1"/>
  <c r="R115" i="23"/>
  <c r="P122" i="23"/>
  <c r="Q122" i="23" l="1"/>
  <c r="R122" i="23"/>
</calcChain>
</file>

<file path=xl/sharedStrings.xml><?xml version="1.0" encoding="utf-8"?>
<sst xmlns="http://schemas.openxmlformats.org/spreadsheetml/2006/main" count="241" uniqueCount="222">
  <si>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</si>
  <si>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</si>
  <si>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</si>
  <si>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</si>
  <si>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</si>
  <si>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</si>
  <si>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</si>
  <si>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</si>
  <si>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</si>
  <si>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</si>
  <si>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</si>
  <si>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</si>
  <si>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</si>
  <si>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</si>
  <si>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</si>
  <si>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</si>
  <si>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</si>
  <si>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</si>
  <si>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</si>
  <si>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</si>
  <si>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</si>
  <si>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</si>
  <si>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</si>
  <si>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</si>
  <si>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</si>
  <si>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</si>
  <si>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</si>
  <si>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</si>
  <si>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</si>
  <si>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</si>
  <si>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</si>
  <si>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</si>
  <si>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</si>
  <si>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</si>
  <si>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</si>
  <si>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</si>
  <si>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</si>
  <si>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</si>
  <si>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</si>
  <si>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</si>
  <si>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</si>
  <si>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</si>
  <si>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</si>
  <si>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</si>
  <si>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</si>
  <si>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</si>
  <si>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</si>
  <si>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</si>
  <si>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</si>
  <si>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</si>
  <si>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</si>
  <si>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</si>
  <si>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</si>
  <si>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</si>
  <si>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</si>
  <si>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</si>
  <si>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</si>
  <si>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</si>
  <si>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</si>
  <si>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</si>
  <si>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</si>
  <si>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</si>
  <si>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</si>
  <si>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</si>
  <si>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</si>
  <si>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</si>
  <si>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</si>
  <si>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</si>
  <si>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</si>
  <si>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</si>
  <si>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</si>
  <si>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</si>
  <si>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</si>
  <si>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</si>
  <si>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</si>
  <si>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</si>
  <si>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</si>
  <si>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</si>
  <si>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</si>
  <si>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</si>
  <si>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</si>
  <si>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</si>
  <si>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</si>
  <si>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</si>
  <si>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</si>
  <si>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</si>
  <si>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</si>
  <si>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</si>
  <si>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</si>
  <si>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</si>
  <si>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</si>
  <si>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</si>
  <si>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</si>
  <si>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</si>
  <si>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</si>
  <si>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</si>
  <si>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</si>
  <si>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</si>
  <si>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</si>
  <si>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</si>
  <si>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</si>
  <si>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</si>
  <si>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</si>
  <si>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</si>
  <si>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</si>
  <si>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</si>
  <si>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</si>
  <si>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</si>
  <si>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</si>
  <si>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</si>
  <si>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</si>
  <si>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</si>
  <si>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</si>
  <si>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</si>
  <si>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</si>
  <si>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</si>
  <si>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</si>
  <si>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</si>
  <si>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</si>
  <si>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</si>
  <si>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</si>
  <si>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</si>
  <si>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</si>
  <si>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</si>
  <si>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</si>
  <si>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</si>
  <si>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</si>
  <si>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</si>
  <si>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</si>
  <si>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</si>
  <si>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</si>
  <si>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</si>
  <si>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</si>
  <si>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</si>
  <si>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</si>
  <si>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</si>
  <si>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</si>
  <si>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</si>
  <si>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</si>
  <si>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</si>
  <si>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</si>
  <si>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</si>
  <si>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</si>
  <si>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</si>
  <si>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</si>
  <si>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</si>
  <si>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</si>
  <si>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</si>
  <si>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</si>
  <si>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</si>
  <si>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</si>
  <si>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</si>
  <si>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</si>
  <si>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</si>
  <si>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</si>
  <si>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</si>
  <si>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</si>
  <si>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</si>
  <si>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</si>
  <si>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</si>
  <si>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</si>
  <si>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</si>
  <si>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</si>
  <si>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</si>
  <si>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</si>
  <si>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</si>
  <si>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</si>
  <si>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</si>
  <si>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</si>
  <si>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</si>
  <si>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</si>
  <si>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березень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</si>
  <si>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</si>
  <si>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</si>
  <si>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</si>
  <si>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</si>
  <si>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</si>
  <si>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</si>
  <si>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</si>
  <si>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</si>
  <si>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</si>
  <si>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</si>
  <si>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лютий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</si>
  <si>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</si>
  <si>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</si>
  <si>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</si>
  <si>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травень</t>
  </si>
  <si>
    <t>квітень</t>
  </si>
  <si>
    <t>червень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</si>
  <si>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</si>
  <si>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41033500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</si>
  <si>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</si>
  <si>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</si>
  <si>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</si>
  <si>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</si>
  <si>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</si>
  <si>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41033800</t>
  </si>
  <si>
    <t>липень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</si>
  <si>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</si>
  <si>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</si>
  <si>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</si>
  <si>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</si>
  <si>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</si>
  <si>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</si>
  <si>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17.1.</t>
  </si>
  <si>
    <t>17.2.</t>
  </si>
  <si>
    <t>17.3.</t>
  </si>
  <si>
    <t>17.4.</t>
  </si>
  <si>
    <t>17.5.</t>
  </si>
  <si>
    <t>17.6.</t>
  </si>
  <si>
    <t>серпень</t>
  </si>
  <si>
    <t>вересень</t>
  </si>
  <si>
    <t>План на січень  - вересень 2025 року</t>
  </si>
  <si>
    <t>Відхилення надходжень до плану на  січень  - вересень 2025 року</t>
  </si>
  <si>
    <t>План на  січень  - вересень 2025р. (розрахунковий)</t>
  </si>
  <si>
    <t xml:space="preserve">Відхилення надходжень до плану на  січень  - вересень 2025 року (розрахунковий) </t>
  </si>
  <si>
    <t>Надійшло за  січень  - вересень 2024р.</t>
  </si>
  <si>
    <t>% виконання до бюджету на 2025р. (норма 75,0%)</t>
  </si>
  <si>
    <t>Надійшло за січень - вересень 2025р.</t>
  </si>
  <si>
    <t>Заступник директора департаменту - 
начальник відділу доходів бюджету</t>
  </si>
  <si>
    <t>Ірина ЛАРІНА</t>
  </si>
  <si>
    <t>Аналіз виконання бюджету Вінницької міської територіальної громади за січень - вересень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</si>
</sst>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4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i/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67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32" fillId="0" borderId="0" xfId="1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6" fontId="32" fillId="2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wrapText="1"/>
    </xf>
    <xf numFmtId="0" fontId="4" fillId="0" borderId="0" xfId="1" applyFont="1" applyFill="1" applyBorder="1"/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6" fontId="43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29" fillId="0" borderId="0" xfId="0" applyFont="1" applyFill="1" applyBorder="1"/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"/>
  <sheetViews>
    <sheetView showGridLines="0" showZeros="0" tabSelected="1" view="pageBreakPreview" zoomScale="50" zoomScaleNormal="75" zoomScaleSheetLayoutView="50" workbookViewId="0">
      <pane xSplit="3" ySplit="4" topLeftCell="D101" activePane="bottomRight" state="frozen"/>
      <selection pane="topRight" activeCell="D1" sqref="D1"/>
      <selection pane="bottomLeft" activeCell="A5" sqref="A5"/>
      <selection pane="bottomRight" activeCell="E122" sqref="E122"/>
    </sheetView>
  </sheetViews>
  <sheetFormatPr defaultRowHeight="12.75" x14ac:dyDescent="0.2"/>
  <cols>
    <col min="1" max="1" width="12.28515625" style="17" customWidth="1"/>
    <col min="2" max="2" width="101.140625" style="17" customWidth="1"/>
    <col min="3" max="3" width="16.140625" style="17" customWidth="1"/>
    <col min="4" max="5" width="24.140625" style="17" customWidth="1"/>
    <col min="6" max="6" width="25.28515625" style="2" customWidth="1"/>
    <col min="7" max="15" width="22.140625" style="2" hidden="1" customWidth="1"/>
    <col min="16" max="16" width="24.140625" style="2" customWidth="1"/>
    <col min="17" max="17" width="23.7109375" style="2" customWidth="1"/>
    <col min="18" max="18" width="14.85546875" style="2" bestFit="1" customWidth="1"/>
    <col min="19" max="19" width="25.140625" style="2" hidden="1" customWidth="1"/>
    <col min="20" max="20" width="24.5703125" style="2" hidden="1" customWidth="1"/>
    <col min="21" max="21" width="16.85546875" style="2" hidden="1" customWidth="1"/>
    <col min="22" max="22" width="15.28515625" style="2" customWidth="1"/>
    <col min="23" max="23" width="24.28515625" style="2" customWidth="1"/>
    <col min="24" max="24" width="23" style="1" customWidth="1"/>
    <col min="25" max="25" width="16.140625" style="2" customWidth="1"/>
    <col min="26" max="16384" width="9.140625" style="2"/>
  </cols>
  <sheetData>
    <row r="1" spans="1:25" ht="30" customHeight="1" x14ac:dyDescent="0.2">
      <c r="A1" s="150" t="s">
        <v>221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</row>
    <row r="2" spans="1:25" ht="18.75" x14ac:dyDescent="0.3">
      <c r="A2" s="20" t="s">
        <v>48</v>
      </c>
      <c r="B2" s="15"/>
      <c r="C2" s="15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" t="s">
        <v>13</v>
      </c>
      <c r="Y2" s="4"/>
    </row>
    <row r="3" spans="1:25" s="46" customFormat="1" ht="15" customHeight="1" x14ac:dyDescent="0.25">
      <c r="A3" s="165" t="s">
        <v>0</v>
      </c>
      <c r="B3" s="166" t="s">
        <v>1</v>
      </c>
      <c r="C3" s="166" t="s">
        <v>2</v>
      </c>
      <c r="D3" s="160" t="s">
        <v>153</v>
      </c>
      <c r="E3" s="160" t="s">
        <v>154</v>
      </c>
      <c r="F3" s="160" t="s">
        <v>218</v>
      </c>
      <c r="G3" s="160" t="s">
        <v>60</v>
      </c>
      <c r="H3" s="160" t="s">
        <v>182</v>
      </c>
      <c r="I3" s="160" t="s">
        <v>171</v>
      </c>
      <c r="J3" s="160" t="s">
        <v>187</v>
      </c>
      <c r="K3" s="160" t="s">
        <v>186</v>
      </c>
      <c r="L3" s="160" t="s">
        <v>188</v>
      </c>
      <c r="M3" s="160" t="s">
        <v>197</v>
      </c>
      <c r="N3" s="160" t="s">
        <v>210</v>
      </c>
      <c r="O3" s="160" t="s">
        <v>211</v>
      </c>
      <c r="P3" s="160" t="s">
        <v>212</v>
      </c>
      <c r="Q3" s="160" t="s">
        <v>213</v>
      </c>
      <c r="R3" s="160" t="s">
        <v>3</v>
      </c>
      <c r="S3" s="160" t="s">
        <v>214</v>
      </c>
      <c r="T3" s="160" t="s">
        <v>215</v>
      </c>
      <c r="U3" s="160" t="s">
        <v>3</v>
      </c>
      <c r="V3" s="161" t="s">
        <v>217</v>
      </c>
      <c r="W3" s="160" t="s">
        <v>216</v>
      </c>
      <c r="X3" s="160" t="s">
        <v>152</v>
      </c>
      <c r="Y3" s="160" t="s">
        <v>3</v>
      </c>
    </row>
    <row r="4" spans="1:25" s="46" customFormat="1" ht="84.75" customHeight="1" x14ac:dyDescent="0.25">
      <c r="A4" s="165"/>
      <c r="B4" s="166"/>
      <c r="C4" s="166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1"/>
      <c r="W4" s="160"/>
      <c r="X4" s="160"/>
      <c r="Y4" s="160"/>
    </row>
    <row r="5" spans="1:25" s="49" customFormat="1" ht="20.25" x14ac:dyDescent="0.2">
      <c r="A5" s="47" t="s">
        <v>4</v>
      </c>
      <c r="B5" s="48" t="s">
        <v>5</v>
      </c>
      <c r="C5" s="48">
        <f>B5+1</f>
        <v>3</v>
      </c>
      <c r="D5" s="48">
        <f t="shared" ref="D5:U5" si="0">C5+1</f>
        <v>4</v>
      </c>
      <c r="E5" s="48">
        <f t="shared" si="0"/>
        <v>5</v>
      </c>
      <c r="F5" s="48">
        <f t="shared" si="0"/>
        <v>6</v>
      </c>
      <c r="G5" s="48">
        <f t="shared" si="0"/>
        <v>7</v>
      </c>
      <c r="H5" s="48">
        <f t="shared" si="0"/>
        <v>8</v>
      </c>
      <c r="I5" s="48">
        <f t="shared" si="0"/>
        <v>9</v>
      </c>
      <c r="J5" s="48">
        <f t="shared" si="0"/>
        <v>10</v>
      </c>
      <c r="K5" s="48">
        <f t="shared" ref="K5" si="1">J5+1</f>
        <v>11</v>
      </c>
      <c r="L5" s="48">
        <f t="shared" ref="L5" si="2">K5+1</f>
        <v>12</v>
      </c>
      <c r="M5" s="48"/>
      <c r="N5" s="48">
        <f t="shared" ref="N5:O5" si="3">K5+1</f>
        <v>12</v>
      </c>
      <c r="O5" s="48">
        <f t="shared" si="3"/>
        <v>13</v>
      </c>
      <c r="P5" s="48">
        <v>7</v>
      </c>
      <c r="Q5" s="48">
        <f t="shared" ref="Q5" si="4">P5+1</f>
        <v>8</v>
      </c>
      <c r="R5" s="48">
        <f t="shared" si="0"/>
        <v>9</v>
      </c>
      <c r="S5" s="48">
        <f t="shared" si="0"/>
        <v>10</v>
      </c>
      <c r="T5" s="48">
        <f t="shared" si="0"/>
        <v>11</v>
      </c>
      <c r="U5" s="48">
        <f t="shared" si="0"/>
        <v>12</v>
      </c>
      <c r="V5" s="48">
        <v>10</v>
      </c>
      <c r="W5" s="48">
        <f t="shared" ref="W5:Y5" si="5">V5+1</f>
        <v>11</v>
      </c>
      <c r="X5" s="48">
        <f t="shared" si="5"/>
        <v>12</v>
      </c>
      <c r="Y5" s="48">
        <f t="shared" si="5"/>
        <v>13</v>
      </c>
    </row>
    <row r="6" spans="1:25" s="50" customFormat="1" ht="19.5" customHeight="1" x14ac:dyDescent="0.2">
      <c r="A6" s="157" t="s">
        <v>6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9"/>
    </row>
    <row r="7" spans="1:25" s="118" customFormat="1" ht="32.25" customHeight="1" x14ac:dyDescent="0.25">
      <c r="A7" s="116">
        <v>1</v>
      </c>
      <c r="B7" s="53" t="s">
        <v>61</v>
      </c>
      <c r="C7" s="117" t="s">
        <v>14</v>
      </c>
      <c r="D7" s="137">
        <v>3642223.0580000002</v>
      </c>
      <c r="E7" s="137">
        <v>4027637.3879999998</v>
      </c>
      <c r="F7" s="137">
        <f>SUM(G7:O7)</f>
        <v>2932109.3029999998</v>
      </c>
      <c r="G7" s="137">
        <v>264218.864</v>
      </c>
      <c r="H7" s="137">
        <v>305430.88400000002</v>
      </c>
      <c r="I7" s="137">
        <v>314460.21600000001</v>
      </c>
      <c r="J7" s="137">
        <v>335574.91800000001</v>
      </c>
      <c r="K7" s="137">
        <v>332989.89899999998</v>
      </c>
      <c r="L7" s="137">
        <v>354371.30499999999</v>
      </c>
      <c r="M7" s="137">
        <v>363362.413</v>
      </c>
      <c r="N7" s="137">
        <v>330736.83500000002</v>
      </c>
      <c r="O7" s="137">
        <v>330963.96899999998</v>
      </c>
      <c r="P7" s="137">
        <v>2846960.2620000001</v>
      </c>
      <c r="Q7" s="137">
        <f t="shared" ref="Q7:Q41" si="6">F7-P7</f>
        <v>85149.040999999736</v>
      </c>
      <c r="R7" s="142">
        <f>F7/P7*100</f>
        <v>102.99087564152308</v>
      </c>
      <c r="S7" s="137">
        <f>E7/12*9</f>
        <v>3020728.0409999997</v>
      </c>
      <c r="T7" s="137">
        <f t="shared" ref="T7:T38" si="7">F7-S7</f>
        <v>-88618.737999999896</v>
      </c>
      <c r="U7" s="142">
        <f t="shared" ref="U7:U20" si="8">F7/S7*100</f>
        <v>97.066311935494099</v>
      </c>
      <c r="V7" s="142">
        <f>F7/E7*100</f>
        <v>72.799733951620567</v>
      </c>
      <c r="W7" s="137">
        <v>2405897.352</v>
      </c>
      <c r="X7" s="138">
        <f t="shared" ref="X7:X38" si="9">F7-W7</f>
        <v>526211.95099999988</v>
      </c>
      <c r="Y7" s="139">
        <f>F7/W7*100</f>
        <v>121.87175402818266</v>
      </c>
    </row>
    <row r="8" spans="1:25" s="118" customFormat="1" ht="39" x14ac:dyDescent="0.25">
      <c r="A8" s="116">
        <f>A7+1</f>
        <v>2</v>
      </c>
      <c r="B8" s="53" t="s">
        <v>36</v>
      </c>
      <c r="C8" s="117" t="s">
        <v>16</v>
      </c>
      <c r="D8" s="137">
        <v>3786.3</v>
      </c>
      <c r="E8" s="137">
        <v>9386.2999999999993</v>
      </c>
      <c r="F8" s="137">
        <f t="shared" ref="F8:F82" si="10">SUM(G8:O8)</f>
        <v>10313.542000000001</v>
      </c>
      <c r="G8" s="137">
        <v>4.7190000000000003</v>
      </c>
      <c r="H8" s="137">
        <v>650.22400000000005</v>
      </c>
      <c r="I8" s="137">
        <v>1210.106</v>
      </c>
      <c r="J8" s="137">
        <v>163.244</v>
      </c>
      <c r="K8" s="137">
        <v>1176.239</v>
      </c>
      <c r="L8" s="137">
        <v>1.2729999999999999</v>
      </c>
      <c r="M8" s="137">
        <v>25.309000000000001</v>
      </c>
      <c r="N8" s="137">
        <v>7045.7830000000004</v>
      </c>
      <c r="O8" s="137">
        <v>36.645000000000003</v>
      </c>
      <c r="P8" s="137">
        <v>9386.2999999999993</v>
      </c>
      <c r="Q8" s="137">
        <f t="shared" si="6"/>
        <v>927.24200000000201</v>
      </c>
      <c r="R8" s="142">
        <f>F8/P8*100</f>
        <v>109.87867423798517</v>
      </c>
      <c r="S8" s="137">
        <f t="shared" ref="S8:S50" si="11">E8/12*9</f>
        <v>7039.7249999999995</v>
      </c>
      <c r="T8" s="137">
        <f t="shared" si="7"/>
        <v>3273.8170000000018</v>
      </c>
      <c r="U8" s="142">
        <f t="shared" si="8"/>
        <v>146.50489898398021</v>
      </c>
      <c r="V8" s="142">
        <f t="shared" ref="V8:V20" si="12">F8/E8*100</f>
        <v>109.87867423798517</v>
      </c>
      <c r="W8" s="137">
        <v>5218.9980000000005</v>
      </c>
      <c r="X8" s="138">
        <f t="shared" si="9"/>
        <v>5094.5440000000008</v>
      </c>
      <c r="Y8" s="139">
        <f>F8/W8*100</f>
        <v>197.61536601470243</v>
      </c>
    </row>
    <row r="9" spans="1:25" s="118" customFormat="1" ht="23.25" x14ac:dyDescent="0.25">
      <c r="A9" s="116">
        <v>3</v>
      </c>
      <c r="B9" s="53" t="s">
        <v>95</v>
      </c>
      <c r="C9" s="117" t="s">
        <v>96</v>
      </c>
      <c r="D9" s="137">
        <f>SUM(D10:D13)</f>
        <v>216.8</v>
      </c>
      <c r="E9" s="137">
        <f>SUM(E10:E13)</f>
        <v>366.6</v>
      </c>
      <c r="F9" s="137">
        <f t="shared" si="10"/>
        <v>309.31300000000005</v>
      </c>
      <c r="G9" s="137">
        <f t="shared" ref="G9:P9" si="13">SUM(G10:G13)</f>
        <v>152.92700000000002</v>
      </c>
      <c r="H9" s="137">
        <f t="shared" ref="H9:O9" si="14">SUM(H10:H13)</f>
        <v>52.497</v>
      </c>
      <c r="I9" s="137">
        <f t="shared" si="14"/>
        <v>3.3000000000000002E-2</v>
      </c>
      <c r="J9" s="137">
        <f t="shared" ref="J9:N9" si="15">SUM(J10:J13)</f>
        <v>1.375</v>
      </c>
      <c r="K9" s="137">
        <f t="shared" si="15"/>
        <v>34.506</v>
      </c>
      <c r="L9" s="137">
        <f t="shared" si="15"/>
        <v>0.183</v>
      </c>
      <c r="M9" s="137">
        <f t="shared" si="15"/>
        <v>1.728</v>
      </c>
      <c r="N9" s="137">
        <f t="shared" si="15"/>
        <v>66.021000000000001</v>
      </c>
      <c r="O9" s="137">
        <f t="shared" si="14"/>
        <v>4.2999999999999997E-2</v>
      </c>
      <c r="P9" s="137">
        <f t="shared" si="13"/>
        <v>309</v>
      </c>
      <c r="Q9" s="137">
        <f t="shared" si="6"/>
        <v>0.31300000000004502</v>
      </c>
      <c r="R9" s="142">
        <f>F9/P9*100</f>
        <v>100.1012944983819</v>
      </c>
      <c r="S9" s="137">
        <f t="shared" si="11"/>
        <v>274.95</v>
      </c>
      <c r="T9" s="137">
        <f t="shared" si="7"/>
        <v>34.363000000000056</v>
      </c>
      <c r="U9" s="142">
        <f t="shared" si="8"/>
        <v>112.49790871067469</v>
      </c>
      <c r="V9" s="142">
        <f t="shared" si="12"/>
        <v>84.373431533005999</v>
      </c>
      <c r="W9" s="137">
        <f t="shared" ref="W9" si="16">SUM(W10:W13)</f>
        <v>137.98400000000001</v>
      </c>
      <c r="X9" s="138">
        <f t="shared" si="9"/>
        <v>171.32900000000004</v>
      </c>
      <c r="Y9" s="139">
        <f>F9/W9*100</f>
        <v>224.16584531539891</v>
      </c>
    </row>
    <row r="10" spans="1:25" s="52" customFormat="1" ht="39" x14ac:dyDescent="0.25">
      <c r="A10" s="51" t="s">
        <v>97</v>
      </c>
      <c r="B10" s="97" t="s">
        <v>118</v>
      </c>
      <c r="C10" s="146" t="s">
        <v>119</v>
      </c>
      <c r="D10" s="119">
        <v>20</v>
      </c>
      <c r="E10" s="119">
        <v>20</v>
      </c>
      <c r="F10" s="119">
        <f t="shared" si="10"/>
        <v>16.018999999999998</v>
      </c>
      <c r="G10" s="119">
        <v>0</v>
      </c>
      <c r="H10" s="119">
        <v>3.5609999999999999</v>
      </c>
      <c r="I10" s="119">
        <v>0</v>
      </c>
      <c r="J10" s="119"/>
      <c r="K10" s="119">
        <v>3.37</v>
      </c>
      <c r="L10" s="119">
        <v>0</v>
      </c>
      <c r="M10" s="119">
        <v>0</v>
      </c>
      <c r="N10" s="119">
        <v>9.0879999999999992</v>
      </c>
      <c r="O10" s="119">
        <v>0</v>
      </c>
      <c r="P10" s="119">
        <v>15.9</v>
      </c>
      <c r="Q10" s="119">
        <f t="shared" si="6"/>
        <v>0.118999999999998</v>
      </c>
      <c r="R10" s="108">
        <f t="shared" ref="R10:R11" si="17">F10/P10*100</f>
        <v>100.74842767295596</v>
      </c>
      <c r="S10" s="119">
        <f t="shared" si="11"/>
        <v>15</v>
      </c>
      <c r="T10" s="119">
        <f t="shared" si="7"/>
        <v>1.0189999999999984</v>
      </c>
      <c r="U10" s="108">
        <f t="shared" si="8"/>
        <v>106.79333333333332</v>
      </c>
      <c r="V10" s="108">
        <f t="shared" si="12"/>
        <v>80.094999999999999</v>
      </c>
      <c r="W10" s="119">
        <v>15.961</v>
      </c>
      <c r="X10" s="76">
        <f t="shared" si="9"/>
        <v>5.7999999999998053E-2</v>
      </c>
      <c r="Y10" s="140">
        <f t="shared" ref="Y10:Y11" si="18">F10/W10*100</f>
        <v>100.36338575277237</v>
      </c>
    </row>
    <row r="11" spans="1:25" s="52" customFormat="1" ht="58.5" x14ac:dyDescent="0.25">
      <c r="A11" s="51" t="s">
        <v>98</v>
      </c>
      <c r="B11" s="97" t="s">
        <v>90</v>
      </c>
      <c r="C11" s="45" t="s">
        <v>91</v>
      </c>
      <c r="D11" s="119">
        <v>86</v>
      </c>
      <c r="E11" s="119">
        <v>86</v>
      </c>
      <c r="F11" s="119">
        <f t="shared" si="10"/>
        <v>43.906000000000006</v>
      </c>
      <c r="G11" s="119">
        <v>0</v>
      </c>
      <c r="H11" s="119">
        <v>23.032</v>
      </c>
      <c r="I11" s="119">
        <v>0</v>
      </c>
      <c r="J11" s="119"/>
      <c r="K11" s="119">
        <v>2.0710000000000002</v>
      </c>
      <c r="L11" s="119">
        <v>0</v>
      </c>
      <c r="M11" s="119">
        <v>0</v>
      </c>
      <c r="N11" s="119">
        <v>18.803000000000001</v>
      </c>
      <c r="O11" s="119">
        <v>0</v>
      </c>
      <c r="P11" s="119">
        <v>43.9</v>
      </c>
      <c r="Q11" s="119">
        <f t="shared" si="6"/>
        <v>6.0000000000073328E-3</v>
      </c>
      <c r="R11" s="108">
        <f t="shared" si="17"/>
        <v>100.01366742596814</v>
      </c>
      <c r="S11" s="119">
        <f t="shared" si="11"/>
        <v>64.5</v>
      </c>
      <c r="T11" s="119">
        <f t="shared" si="7"/>
        <v>-20.593999999999994</v>
      </c>
      <c r="U11" s="108">
        <f t="shared" si="8"/>
        <v>68.071317829457385</v>
      </c>
      <c r="V11" s="108">
        <f t="shared" si="12"/>
        <v>51.053488372093028</v>
      </c>
      <c r="W11" s="119">
        <v>49.594000000000001</v>
      </c>
      <c r="X11" s="76">
        <f t="shared" si="9"/>
        <v>-5.6879999999999953</v>
      </c>
      <c r="Y11" s="140">
        <f t="shared" si="18"/>
        <v>88.530870669839103</v>
      </c>
    </row>
    <row r="12" spans="1:25" s="52" customFormat="1" ht="39" x14ac:dyDescent="0.25">
      <c r="A12" s="51" t="s">
        <v>99</v>
      </c>
      <c r="B12" s="97" t="s">
        <v>116</v>
      </c>
      <c r="C12" s="45" t="s">
        <v>94</v>
      </c>
      <c r="D12" s="119">
        <v>110</v>
      </c>
      <c r="E12" s="119">
        <v>110</v>
      </c>
      <c r="F12" s="119">
        <f t="shared" si="10"/>
        <v>98.701000000000022</v>
      </c>
      <c r="G12" s="119">
        <v>2.2400000000000002</v>
      </c>
      <c r="H12" s="119">
        <v>25.904</v>
      </c>
      <c r="I12" s="119">
        <v>3.3000000000000002E-2</v>
      </c>
      <c r="J12" s="119">
        <v>1.375</v>
      </c>
      <c r="K12" s="119">
        <v>29.065000000000001</v>
      </c>
      <c r="L12" s="119">
        <v>0.183</v>
      </c>
      <c r="M12" s="119">
        <v>1.728</v>
      </c>
      <c r="N12" s="119">
        <v>38.130000000000003</v>
      </c>
      <c r="O12" s="119">
        <v>4.2999999999999997E-2</v>
      </c>
      <c r="P12" s="119">
        <v>98.6</v>
      </c>
      <c r="Q12" s="119">
        <f t="shared" si="6"/>
        <v>0.10100000000002751</v>
      </c>
      <c r="R12" s="108">
        <f>F12/P12*100</f>
        <v>100.10243407707912</v>
      </c>
      <c r="S12" s="119">
        <f t="shared" si="11"/>
        <v>82.5</v>
      </c>
      <c r="T12" s="119">
        <f t="shared" si="7"/>
        <v>16.201000000000022</v>
      </c>
      <c r="U12" s="108">
        <f t="shared" si="8"/>
        <v>119.63757575757579</v>
      </c>
      <c r="V12" s="108">
        <f t="shared" si="12"/>
        <v>89.728181818181838</v>
      </c>
      <c r="W12" s="119">
        <v>71.86</v>
      </c>
      <c r="X12" s="76">
        <f t="shared" si="9"/>
        <v>26.841000000000022</v>
      </c>
      <c r="Y12" s="140">
        <f t="shared" ref="Y12:Y20" si="19">F12/W12*100</f>
        <v>137.35179515725025</v>
      </c>
    </row>
    <row r="13" spans="1:25" s="52" customFormat="1" ht="39" x14ac:dyDescent="0.25">
      <c r="A13" s="51" t="s">
        <v>120</v>
      </c>
      <c r="B13" s="97" t="s">
        <v>115</v>
      </c>
      <c r="C13" s="45" t="s">
        <v>114</v>
      </c>
      <c r="D13" s="119">
        <v>0.8</v>
      </c>
      <c r="E13" s="119">
        <v>150.6</v>
      </c>
      <c r="F13" s="119">
        <f t="shared" si="10"/>
        <v>150.68700000000001</v>
      </c>
      <c r="G13" s="119">
        <v>150.68700000000001</v>
      </c>
      <c r="H13" s="119"/>
      <c r="I13" s="119">
        <v>0</v>
      </c>
      <c r="J13" s="119"/>
      <c r="K13" s="119"/>
      <c r="L13" s="119">
        <v>0</v>
      </c>
      <c r="M13" s="119">
        <v>0</v>
      </c>
      <c r="N13" s="119">
        <v>0</v>
      </c>
      <c r="O13" s="119">
        <v>0</v>
      </c>
      <c r="P13" s="119">
        <v>150.6</v>
      </c>
      <c r="Q13" s="119">
        <f t="shared" si="6"/>
        <v>8.7000000000017508E-2</v>
      </c>
      <c r="R13" s="108">
        <f>F13/P13*100</f>
        <v>100.05776892430281</v>
      </c>
      <c r="S13" s="119">
        <f t="shared" si="11"/>
        <v>112.94999999999999</v>
      </c>
      <c r="T13" s="119">
        <f t="shared" si="7"/>
        <v>37.737000000000023</v>
      </c>
      <c r="U13" s="108">
        <f t="shared" si="8"/>
        <v>133.41035856573708</v>
      </c>
      <c r="V13" s="108">
        <f t="shared" si="12"/>
        <v>100.05776892430281</v>
      </c>
      <c r="W13" s="119">
        <v>0.56899999999999995</v>
      </c>
      <c r="X13" s="76">
        <f t="shared" si="9"/>
        <v>150.11800000000002</v>
      </c>
      <c r="Y13" s="140">
        <f t="shared" si="19"/>
        <v>26482.77680140598</v>
      </c>
    </row>
    <row r="14" spans="1:25" s="118" customFormat="1" ht="23.25" x14ac:dyDescent="0.25">
      <c r="A14" s="116">
        <v>4</v>
      </c>
      <c r="B14" s="68" t="s">
        <v>81</v>
      </c>
      <c r="C14" s="64" t="s">
        <v>80</v>
      </c>
      <c r="D14" s="137">
        <f>D15+D18</f>
        <v>583000</v>
      </c>
      <c r="E14" s="137">
        <f>E15+E18</f>
        <v>606850</v>
      </c>
      <c r="F14" s="137">
        <f t="shared" si="10"/>
        <v>480561.48099999997</v>
      </c>
      <c r="G14" s="137">
        <f t="shared" ref="G14:P14" si="20">G15+G18</f>
        <v>49167.966</v>
      </c>
      <c r="H14" s="137">
        <f t="shared" ref="H14:N14" si="21">H15+H18</f>
        <v>41182.06</v>
      </c>
      <c r="I14" s="137">
        <f t="shared" si="21"/>
        <v>46596.260999999999</v>
      </c>
      <c r="J14" s="137">
        <f t="shared" si="21"/>
        <v>53360.893000000004</v>
      </c>
      <c r="K14" s="137">
        <f t="shared" si="21"/>
        <v>50516.673999999999</v>
      </c>
      <c r="L14" s="137">
        <f t="shared" si="21"/>
        <v>51334.233999999997</v>
      </c>
      <c r="M14" s="137">
        <f t="shared" si="21"/>
        <v>70027.027000000002</v>
      </c>
      <c r="N14" s="137">
        <f t="shared" si="21"/>
        <v>57168.698000000004</v>
      </c>
      <c r="O14" s="137">
        <f t="shared" si="20"/>
        <v>61207.668000000005</v>
      </c>
      <c r="P14" s="137">
        <f t="shared" si="20"/>
        <v>471485</v>
      </c>
      <c r="Q14" s="137">
        <f t="shared" si="6"/>
        <v>9076.4809999999707</v>
      </c>
      <c r="R14" s="142">
        <f t="shared" ref="R14:R20" si="22">F14/P14*100</f>
        <v>101.92508372482688</v>
      </c>
      <c r="S14" s="137">
        <f t="shared" si="11"/>
        <v>455137.5</v>
      </c>
      <c r="T14" s="137">
        <f t="shared" si="7"/>
        <v>25423.980999999971</v>
      </c>
      <c r="U14" s="142">
        <f t="shared" si="8"/>
        <v>105.58600005492845</v>
      </c>
      <c r="V14" s="142">
        <f t="shared" si="12"/>
        <v>79.189500041196339</v>
      </c>
      <c r="W14" s="137">
        <f t="shared" ref="W14" si="23">W15+W18</f>
        <v>365642.989</v>
      </c>
      <c r="X14" s="138">
        <f t="shared" si="9"/>
        <v>114918.49199999997</v>
      </c>
      <c r="Y14" s="139">
        <f t="shared" si="19"/>
        <v>131.42915233088198</v>
      </c>
    </row>
    <row r="15" spans="1:25" s="52" customFormat="1" ht="39" x14ac:dyDescent="0.25">
      <c r="A15" s="51" t="s">
        <v>110</v>
      </c>
      <c r="B15" s="97" t="s">
        <v>143</v>
      </c>
      <c r="C15" s="162" t="s">
        <v>148</v>
      </c>
      <c r="D15" s="119">
        <f>SUM(D16:D17)</f>
        <v>215000</v>
      </c>
      <c r="E15" s="119">
        <f>SUM(E16:E17)</f>
        <v>225960</v>
      </c>
      <c r="F15" s="119">
        <f t="shared" si="10"/>
        <v>199109.90899999999</v>
      </c>
      <c r="G15" s="119">
        <f t="shared" ref="G15:P15" si="24">SUM(G16:G17)</f>
        <v>17009.099999999999</v>
      </c>
      <c r="H15" s="119">
        <f t="shared" ref="H15:N15" si="25">SUM(H16:H17)</f>
        <v>16242.039999999999</v>
      </c>
      <c r="I15" s="119">
        <f t="shared" si="25"/>
        <v>20731.637999999999</v>
      </c>
      <c r="J15" s="119">
        <f t="shared" si="25"/>
        <v>20811.266000000003</v>
      </c>
      <c r="K15" s="119">
        <f t="shared" si="25"/>
        <v>22308.093000000001</v>
      </c>
      <c r="L15" s="119">
        <f t="shared" si="25"/>
        <v>22007.01</v>
      </c>
      <c r="M15" s="119">
        <f t="shared" si="25"/>
        <v>27239.464</v>
      </c>
      <c r="N15" s="119">
        <f t="shared" si="25"/>
        <v>26297.394</v>
      </c>
      <c r="O15" s="119">
        <f t="shared" si="24"/>
        <v>26463.904000000002</v>
      </c>
      <c r="P15" s="119">
        <f t="shared" si="24"/>
        <v>194110</v>
      </c>
      <c r="Q15" s="119">
        <f t="shared" si="6"/>
        <v>4999.9089999999851</v>
      </c>
      <c r="R15" s="108">
        <f t="shared" si="22"/>
        <v>102.57581216835814</v>
      </c>
      <c r="S15" s="119">
        <f t="shared" si="11"/>
        <v>169470</v>
      </c>
      <c r="T15" s="119">
        <f t="shared" si="7"/>
        <v>29639.908999999985</v>
      </c>
      <c r="U15" s="108">
        <f t="shared" si="8"/>
        <v>117.48976751047383</v>
      </c>
      <c r="V15" s="108">
        <f t="shared" si="12"/>
        <v>88.117325632855369</v>
      </c>
      <c r="W15" s="119">
        <f t="shared" ref="W15" si="26">SUM(W16:W17)</f>
        <v>132815.81299999999</v>
      </c>
      <c r="X15" s="76">
        <f t="shared" si="9"/>
        <v>66294.09599999999</v>
      </c>
      <c r="Y15" s="140">
        <f t="shared" si="19"/>
        <v>149.91430952577915</v>
      </c>
    </row>
    <row r="16" spans="1:25" s="52" customFormat="1" ht="39" x14ac:dyDescent="0.25">
      <c r="A16" s="51" t="s">
        <v>139</v>
      </c>
      <c r="B16" s="97" t="s">
        <v>84</v>
      </c>
      <c r="C16" s="162"/>
      <c r="D16" s="119">
        <v>30000</v>
      </c>
      <c r="E16" s="119">
        <v>30300</v>
      </c>
      <c r="F16" s="119">
        <f t="shared" si="10"/>
        <v>24439.368000000006</v>
      </c>
      <c r="G16" s="119">
        <v>3212.1089999999999</v>
      </c>
      <c r="H16" s="119">
        <v>3324.5239999999999</v>
      </c>
      <c r="I16" s="119">
        <v>3129.2579999999998</v>
      </c>
      <c r="J16" s="119">
        <v>2946.92</v>
      </c>
      <c r="K16" s="119">
        <v>3637.913</v>
      </c>
      <c r="L16" s="119">
        <v>3348.39</v>
      </c>
      <c r="M16" s="119">
        <v>2741.4169999999999</v>
      </c>
      <c r="N16" s="119">
        <v>1050.0440000000001</v>
      </c>
      <c r="O16" s="119">
        <v>1048.7929999999999</v>
      </c>
      <c r="P16" s="119">
        <v>24420</v>
      </c>
      <c r="Q16" s="119">
        <f t="shared" si="6"/>
        <v>19.36800000000585</v>
      </c>
      <c r="R16" s="108">
        <f t="shared" si="22"/>
        <v>100.07931203931206</v>
      </c>
      <c r="S16" s="119">
        <f t="shared" si="11"/>
        <v>22725</v>
      </c>
      <c r="T16" s="119">
        <f t="shared" si="7"/>
        <v>1714.3680000000058</v>
      </c>
      <c r="U16" s="108">
        <f t="shared" si="8"/>
        <v>107.54397359735977</v>
      </c>
      <c r="V16" s="108">
        <f t="shared" si="12"/>
        <v>80.657980198019814</v>
      </c>
      <c r="W16" s="119">
        <v>18070.966999999997</v>
      </c>
      <c r="X16" s="76">
        <f t="shared" si="9"/>
        <v>6368.4010000000089</v>
      </c>
      <c r="Y16" s="140">
        <f t="shared" si="19"/>
        <v>135.24106374606302</v>
      </c>
    </row>
    <row r="17" spans="1:25" s="52" customFormat="1" ht="39" x14ac:dyDescent="0.25">
      <c r="A17" s="51" t="s">
        <v>140</v>
      </c>
      <c r="B17" s="97" t="s">
        <v>85</v>
      </c>
      <c r="C17" s="162"/>
      <c r="D17" s="119">
        <v>185000</v>
      </c>
      <c r="E17" s="119">
        <v>195660</v>
      </c>
      <c r="F17" s="119">
        <f t="shared" si="10"/>
        <v>174670.541</v>
      </c>
      <c r="G17" s="119">
        <v>13796.991</v>
      </c>
      <c r="H17" s="119">
        <v>12917.516</v>
      </c>
      <c r="I17" s="119">
        <v>17602.38</v>
      </c>
      <c r="J17" s="119">
        <v>17864.346000000001</v>
      </c>
      <c r="K17" s="119">
        <v>18670.18</v>
      </c>
      <c r="L17" s="119">
        <v>18658.62</v>
      </c>
      <c r="M17" s="119">
        <v>24498.046999999999</v>
      </c>
      <c r="N17" s="119">
        <v>25247.35</v>
      </c>
      <c r="O17" s="119">
        <v>25415.111000000001</v>
      </c>
      <c r="P17" s="119">
        <v>169690</v>
      </c>
      <c r="Q17" s="119">
        <f t="shared" si="6"/>
        <v>4980.5409999999974</v>
      </c>
      <c r="R17" s="108">
        <f t="shared" si="22"/>
        <v>102.93508220873358</v>
      </c>
      <c r="S17" s="119">
        <f t="shared" si="11"/>
        <v>146745</v>
      </c>
      <c r="T17" s="119">
        <f t="shared" si="7"/>
        <v>27925.540999999997</v>
      </c>
      <c r="U17" s="108">
        <f t="shared" si="8"/>
        <v>119.02997785273774</v>
      </c>
      <c r="V17" s="108">
        <f t="shared" si="12"/>
        <v>89.272483389553301</v>
      </c>
      <c r="W17" s="119">
        <v>114744.84600000001</v>
      </c>
      <c r="X17" s="76">
        <f t="shared" si="9"/>
        <v>59925.694999999992</v>
      </c>
      <c r="Y17" s="140">
        <f t="shared" si="19"/>
        <v>152.22517358208839</v>
      </c>
    </row>
    <row r="18" spans="1:25" s="52" customFormat="1" ht="39" x14ac:dyDescent="0.25">
      <c r="A18" s="51" t="s">
        <v>111</v>
      </c>
      <c r="B18" s="97" t="s">
        <v>86</v>
      </c>
      <c r="C18" s="45" t="s">
        <v>53</v>
      </c>
      <c r="D18" s="119">
        <f t="shared" ref="D18" si="27">SUM(D19:D20)</f>
        <v>368000</v>
      </c>
      <c r="E18" s="119">
        <f t="shared" ref="E18" si="28">SUM(E19:E20)</f>
        <v>380890</v>
      </c>
      <c r="F18" s="119">
        <f t="shared" si="10"/>
        <v>281451.57199999999</v>
      </c>
      <c r="G18" s="119">
        <f t="shared" ref="G18:P18" si="29">SUM(G19:G20)</f>
        <v>32158.866000000002</v>
      </c>
      <c r="H18" s="119">
        <f t="shared" ref="H18:N18" si="30">SUM(H19:H20)</f>
        <v>24940.02</v>
      </c>
      <c r="I18" s="119">
        <f t="shared" si="30"/>
        <v>25864.623</v>
      </c>
      <c r="J18" s="119">
        <f t="shared" si="30"/>
        <v>32549.627</v>
      </c>
      <c r="K18" s="119">
        <f t="shared" si="30"/>
        <v>28208.580999999998</v>
      </c>
      <c r="L18" s="119">
        <f t="shared" si="30"/>
        <v>29327.224000000002</v>
      </c>
      <c r="M18" s="119">
        <f t="shared" si="30"/>
        <v>42787.562999999995</v>
      </c>
      <c r="N18" s="119">
        <f t="shared" si="30"/>
        <v>30871.304</v>
      </c>
      <c r="O18" s="119">
        <f t="shared" si="29"/>
        <v>34743.764000000003</v>
      </c>
      <c r="P18" s="119">
        <f t="shared" si="29"/>
        <v>277375</v>
      </c>
      <c r="Q18" s="119">
        <f t="shared" si="6"/>
        <v>4076.5719999999856</v>
      </c>
      <c r="R18" s="108">
        <f t="shared" si="22"/>
        <v>101.46969698062189</v>
      </c>
      <c r="S18" s="119">
        <f t="shared" si="11"/>
        <v>285667.5</v>
      </c>
      <c r="T18" s="119">
        <f t="shared" si="7"/>
        <v>-4215.9280000000144</v>
      </c>
      <c r="U18" s="108">
        <f t="shared" si="8"/>
        <v>98.524183535053851</v>
      </c>
      <c r="V18" s="108">
        <f t="shared" si="12"/>
        <v>73.893137651290402</v>
      </c>
      <c r="W18" s="119">
        <f t="shared" ref="W18" si="31">SUM(W19:W20)</f>
        <v>232827.17600000001</v>
      </c>
      <c r="X18" s="76">
        <f t="shared" si="9"/>
        <v>48624.395999999979</v>
      </c>
      <c r="Y18" s="140">
        <f t="shared" si="19"/>
        <v>120.88433010070953</v>
      </c>
    </row>
    <row r="19" spans="1:25" s="52" customFormat="1" ht="97.5" x14ac:dyDescent="0.25">
      <c r="A19" s="51" t="s">
        <v>141</v>
      </c>
      <c r="B19" s="97" t="s">
        <v>125</v>
      </c>
      <c r="C19" s="45">
        <v>14040100</v>
      </c>
      <c r="D19" s="119">
        <v>225000</v>
      </c>
      <c r="E19" s="119">
        <v>235000</v>
      </c>
      <c r="F19" s="119">
        <f t="shared" si="10"/>
        <v>172612.15300000005</v>
      </c>
      <c r="G19" s="119">
        <v>18500.769</v>
      </c>
      <c r="H19" s="119">
        <v>14981.395</v>
      </c>
      <c r="I19" s="119">
        <v>16554.937000000002</v>
      </c>
      <c r="J19" s="119">
        <v>21625.602999999999</v>
      </c>
      <c r="K19" s="119">
        <v>16766.670999999998</v>
      </c>
      <c r="L19" s="119">
        <v>16336.656000000001</v>
      </c>
      <c r="M19" s="119">
        <v>29761.833999999999</v>
      </c>
      <c r="N19" s="119">
        <v>16694.159</v>
      </c>
      <c r="O19" s="119">
        <v>21390.129000000001</v>
      </c>
      <c r="P19" s="119">
        <v>172500</v>
      </c>
      <c r="Q19" s="119">
        <f t="shared" si="6"/>
        <v>112.15300000004936</v>
      </c>
      <c r="R19" s="108">
        <f t="shared" si="22"/>
        <v>100.06501623188409</v>
      </c>
      <c r="S19" s="119">
        <f t="shared" si="11"/>
        <v>176250</v>
      </c>
      <c r="T19" s="119">
        <f t="shared" si="7"/>
        <v>-3637.8469999999506</v>
      </c>
      <c r="U19" s="108">
        <f t="shared" si="8"/>
        <v>97.935973333333365</v>
      </c>
      <c r="V19" s="108">
        <f t="shared" si="12"/>
        <v>73.45198000000002</v>
      </c>
      <c r="W19" s="119">
        <v>136846.06200000001</v>
      </c>
      <c r="X19" s="76">
        <f t="shared" si="9"/>
        <v>35766.091000000044</v>
      </c>
      <c r="Y19" s="140">
        <f t="shared" si="19"/>
        <v>126.13600309521516</v>
      </c>
    </row>
    <row r="20" spans="1:25" s="52" customFormat="1" ht="68.25" customHeight="1" x14ac:dyDescent="0.25">
      <c r="A20" s="51" t="s">
        <v>142</v>
      </c>
      <c r="B20" s="97" t="s">
        <v>126</v>
      </c>
      <c r="C20" s="45">
        <v>14040200</v>
      </c>
      <c r="D20" s="119">
        <v>143000</v>
      </c>
      <c r="E20" s="119">
        <v>145890</v>
      </c>
      <c r="F20" s="119">
        <f t="shared" si="10"/>
        <v>108839.41899999999</v>
      </c>
      <c r="G20" s="119">
        <v>13658.097</v>
      </c>
      <c r="H20" s="119">
        <v>9958.625</v>
      </c>
      <c r="I20" s="119">
        <v>9309.6859999999997</v>
      </c>
      <c r="J20" s="119">
        <v>10924.023999999999</v>
      </c>
      <c r="K20" s="119">
        <v>11441.91</v>
      </c>
      <c r="L20" s="119">
        <v>12990.567999999999</v>
      </c>
      <c r="M20" s="119">
        <v>13025.728999999999</v>
      </c>
      <c r="N20" s="119">
        <v>14177.145</v>
      </c>
      <c r="O20" s="119">
        <v>13353.635</v>
      </c>
      <c r="P20" s="119">
        <v>104875</v>
      </c>
      <c r="Q20" s="119">
        <f t="shared" si="6"/>
        <v>3964.4189999999944</v>
      </c>
      <c r="R20" s="108">
        <f t="shared" si="22"/>
        <v>103.78013730631703</v>
      </c>
      <c r="S20" s="119">
        <f t="shared" si="11"/>
        <v>109417.5</v>
      </c>
      <c r="T20" s="119">
        <f t="shared" si="7"/>
        <v>-578.08100000000559</v>
      </c>
      <c r="U20" s="108">
        <f t="shared" si="8"/>
        <v>99.471674092352686</v>
      </c>
      <c r="V20" s="108">
        <f t="shared" si="12"/>
        <v>74.603755569264507</v>
      </c>
      <c r="W20" s="119">
        <v>95981.114000000001</v>
      </c>
      <c r="X20" s="76">
        <f t="shared" si="9"/>
        <v>12858.304999999993</v>
      </c>
      <c r="Y20" s="140">
        <f t="shared" si="19"/>
        <v>113.39670323059596</v>
      </c>
    </row>
    <row r="21" spans="1:25" s="69" customFormat="1" ht="23.25" x14ac:dyDescent="0.25">
      <c r="A21" s="116">
        <v>5</v>
      </c>
      <c r="B21" s="53" t="s">
        <v>127</v>
      </c>
      <c r="C21" s="117" t="s">
        <v>128</v>
      </c>
      <c r="D21" s="137">
        <v>0</v>
      </c>
      <c r="E21" s="137">
        <v>0</v>
      </c>
      <c r="F21" s="137">
        <f t="shared" si="10"/>
        <v>0</v>
      </c>
      <c r="G21" s="137">
        <v>0</v>
      </c>
      <c r="H21" s="137"/>
      <c r="I21" s="137"/>
      <c r="J21" s="137"/>
      <c r="K21" s="137"/>
      <c r="L21" s="137"/>
      <c r="M21" s="137"/>
      <c r="N21" s="137"/>
      <c r="O21" s="137"/>
      <c r="P21" s="137"/>
      <c r="Q21" s="137">
        <f t="shared" si="6"/>
        <v>0</v>
      </c>
      <c r="R21" s="142"/>
      <c r="S21" s="137">
        <f t="shared" si="11"/>
        <v>0</v>
      </c>
      <c r="T21" s="137">
        <f t="shared" si="7"/>
        <v>0</v>
      </c>
      <c r="U21" s="142"/>
      <c r="V21" s="142"/>
      <c r="W21" s="137">
        <v>1.867</v>
      </c>
      <c r="X21" s="138">
        <f t="shared" si="9"/>
        <v>-1.867</v>
      </c>
      <c r="Y21" s="139"/>
    </row>
    <row r="22" spans="1:25" s="69" customFormat="1" ht="39" x14ac:dyDescent="0.25">
      <c r="A22" s="116">
        <v>6</v>
      </c>
      <c r="B22" s="53" t="s">
        <v>124</v>
      </c>
      <c r="C22" s="117" t="s">
        <v>38</v>
      </c>
      <c r="D22" s="137">
        <f>D23+D24+D25+D27+D26</f>
        <v>1888615</v>
      </c>
      <c r="E22" s="137">
        <f>E23+E24+E25+E27+E26</f>
        <v>1917386.1310000001</v>
      </c>
      <c r="F22" s="137">
        <f t="shared" si="10"/>
        <v>1350357.463</v>
      </c>
      <c r="G22" s="137">
        <f t="shared" ref="G22:P22" si="32">G23+G24+G25+G27+G26</f>
        <v>184303.701</v>
      </c>
      <c r="H22" s="137">
        <f t="shared" ref="H22:N22" si="33">H23+H24+H25+H27+H26</f>
        <v>182656.99099999998</v>
      </c>
      <c r="I22" s="137">
        <f t="shared" si="33"/>
        <v>89747.447</v>
      </c>
      <c r="J22" s="137">
        <f t="shared" si="33"/>
        <v>180412.07799999998</v>
      </c>
      <c r="K22" s="137">
        <f t="shared" si="33"/>
        <v>156886.68700000001</v>
      </c>
      <c r="L22" s="137">
        <f t="shared" si="33"/>
        <v>92139.459000000003</v>
      </c>
      <c r="M22" s="137">
        <f t="shared" si="33"/>
        <v>200496.98199999999</v>
      </c>
      <c r="N22" s="137">
        <f t="shared" si="33"/>
        <v>166541.55600000001</v>
      </c>
      <c r="O22" s="137">
        <f t="shared" si="32"/>
        <v>97172.561999999991</v>
      </c>
      <c r="P22" s="137">
        <f t="shared" si="32"/>
        <v>1325564.3</v>
      </c>
      <c r="Q22" s="137">
        <f t="shared" si="6"/>
        <v>24793.162999999942</v>
      </c>
      <c r="R22" s="142">
        <f t="shared" ref="R22:R31" si="34">F22/P22*100</f>
        <v>101.87038554070895</v>
      </c>
      <c r="S22" s="137">
        <f t="shared" si="11"/>
        <v>1438039.59825</v>
      </c>
      <c r="T22" s="137">
        <f t="shared" si="7"/>
        <v>-87682.13525000005</v>
      </c>
      <c r="U22" s="142">
        <f t="shared" ref="U22:U54" si="35">F22/S22*100</f>
        <v>93.902661974211043</v>
      </c>
      <c r="V22" s="142">
        <f t="shared" ref="V22:V57" si="36">F22/E22*100</f>
        <v>70.426996480658275</v>
      </c>
      <c r="W22" s="137">
        <f t="shared" ref="W22" si="37">W23+W24+W25+W27+W26</f>
        <v>1231972.8400000001</v>
      </c>
      <c r="X22" s="138">
        <f t="shared" si="9"/>
        <v>118384.62299999991</v>
      </c>
      <c r="Y22" s="139">
        <f t="shared" ref="Y22:Y31" si="38">F22/W22*100</f>
        <v>109.60935331983454</v>
      </c>
    </row>
    <row r="23" spans="1:25" s="71" customFormat="1" ht="38.25" customHeight="1" x14ac:dyDescent="0.25">
      <c r="A23" s="70" t="s">
        <v>172</v>
      </c>
      <c r="B23" s="98" t="s">
        <v>54</v>
      </c>
      <c r="C23" s="163" t="s">
        <v>44</v>
      </c>
      <c r="D23" s="119">
        <v>233215</v>
      </c>
      <c r="E23" s="119">
        <v>234835</v>
      </c>
      <c r="F23" s="119">
        <f t="shared" si="10"/>
        <v>183760.55100000001</v>
      </c>
      <c r="G23" s="119">
        <v>27569.440999999999</v>
      </c>
      <c r="H23" s="119">
        <v>14917.153</v>
      </c>
      <c r="I23" s="119">
        <v>14356.431</v>
      </c>
      <c r="J23" s="119">
        <v>31703.589</v>
      </c>
      <c r="K23" s="119">
        <v>11728.706</v>
      </c>
      <c r="L23" s="119">
        <v>14789.815000000001</v>
      </c>
      <c r="M23" s="119">
        <v>36205.847999999998</v>
      </c>
      <c r="N23" s="119">
        <v>16477.538</v>
      </c>
      <c r="O23" s="119">
        <v>16012.03</v>
      </c>
      <c r="P23" s="119">
        <v>181635</v>
      </c>
      <c r="Q23" s="119">
        <f t="shared" si="6"/>
        <v>2125.5510000000068</v>
      </c>
      <c r="R23" s="108">
        <f t="shared" si="34"/>
        <v>101.17023205879924</v>
      </c>
      <c r="S23" s="119">
        <f t="shared" si="11"/>
        <v>176126.25</v>
      </c>
      <c r="T23" s="119">
        <f t="shared" si="7"/>
        <v>7634.3010000000068</v>
      </c>
      <c r="U23" s="108">
        <f t="shared" si="35"/>
        <v>104.33456171354356</v>
      </c>
      <c r="V23" s="108">
        <f t="shared" si="36"/>
        <v>78.250921285157673</v>
      </c>
      <c r="W23" s="119">
        <v>160336.071</v>
      </c>
      <c r="X23" s="76">
        <f t="shared" si="9"/>
        <v>23424.48000000001</v>
      </c>
      <c r="Y23" s="140">
        <f t="shared" si="38"/>
        <v>114.60961332899319</v>
      </c>
    </row>
    <row r="24" spans="1:25" s="71" customFormat="1" ht="38.25" customHeight="1" x14ac:dyDescent="0.25">
      <c r="A24" s="51" t="s">
        <v>173</v>
      </c>
      <c r="B24" s="98" t="s">
        <v>7</v>
      </c>
      <c r="C24" s="163"/>
      <c r="D24" s="119">
        <v>361000</v>
      </c>
      <c r="E24" s="119">
        <v>382600.13099999999</v>
      </c>
      <c r="F24" s="119">
        <f t="shared" si="10"/>
        <v>314266.09100000001</v>
      </c>
      <c r="G24" s="119">
        <v>29969.288</v>
      </c>
      <c r="H24" s="119">
        <v>39976.182000000001</v>
      </c>
      <c r="I24" s="119">
        <v>33428.83</v>
      </c>
      <c r="J24" s="119">
        <v>33408.794999999998</v>
      </c>
      <c r="K24" s="119">
        <v>34109.881000000001</v>
      </c>
      <c r="L24" s="119">
        <v>34771.050000000003</v>
      </c>
      <c r="M24" s="119">
        <v>36733.017</v>
      </c>
      <c r="N24" s="119">
        <v>36100.684999999998</v>
      </c>
      <c r="O24" s="119">
        <v>35768.362999999998</v>
      </c>
      <c r="P24" s="119">
        <v>297378.8</v>
      </c>
      <c r="Q24" s="119">
        <f t="shared" si="6"/>
        <v>16887.291000000027</v>
      </c>
      <c r="R24" s="108">
        <f t="shared" si="34"/>
        <v>105.67871381551073</v>
      </c>
      <c r="S24" s="119">
        <f t="shared" si="11"/>
        <v>286950.09824999998</v>
      </c>
      <c r="T24" s="119">
        <f t="shared" si="7"/>
        <v>27315.992750000034</v>
      </c>
      <c r="U24" s="108">
        <f t="shared" si="35"/>
        <v>109.51942268589205</v>
      </c>
      <c r="V24" s="108">
        <f t="shared" si="36"/>
        <v>82.139567014419029</v>
      </c>
      <c r="W24" s="119">
        <v>245025.52099999998</v>
      </c>
      <c r="X24" s="76">
        <f t="shared" si="9"/>
        <v>69240.570000000036</v>
      </c>
      <c r="Y24" s="140">
        <f t="shared" si="38"/>
        <v>128.25851352847445</v>
      </c>
    </row>
    <row r="25" spans="1:25" s="71" customFormat="1" ht="38.25" customHeight="1" x14ac:dyDescent="0.25">
      <c r="A25" s="51" t="s">
        <v>174</v>
      </c>
      <c r="B25" s="98" t="s">
        <v>55</v>
      </c>
      <c r="C25" s="163"/>
      <c r="D25" s="119">
        <v>2000</v>
      </c>
      <c r="E25" s="119">
        <v>2581</v>
      </c>
      <c r="F25" s="119">
        <f t="shared" si="10"/>
        <v>2521.6379999999999</v>
      </c>
      <c r="G25" s="119">
        <v>373.87099999999998</v>
      </c>
      <c r="H25" s="119">
        <v>416.55599999999998</v>
      </c>
      <c r="I25" s="119">
        <v>216.11500000000001</v>
      </c>
      <c r="J25" s="119">
        <v>309.35399999999998</v>
      </c>
      <c r="K25" s="119">
        <v>130.38</v>
      </c>
      <c r="L25" s="119">
        <v>76.2</v>
      </c>
      <c r="M25" s="119">
        <v>486.26600000000002</v>
      </c>
      <c r="N25" s="119">
        <v>225.97399999999999</v>
      </c>
      <c r="O25" s="119">
        <v>286.92200000000003</v>
      </c>
      <c r="P25" s="119">
        <v>2033</v>
      </c>
      <c r="Q25" s="119">
        <f t="shared" si="6"/>
        <v>488.63799999999992</v>
      </c>
      <c r="R25" s="108">
        <f t="shared" si="34"/>
        <v>124.03531726512543</v>
      </c>
      <c r="S25" s="119">
        <f t="shared" si="11"/>
        <v>1935.75</v>
      </c>
      <c r="T25" s="119">
        <f t="shared" si="7"/>
        <v>585.88799999999992</v>
      </c>
      <c r="U25" s="108">
        <f t="shared" si="35"/>
        <v>130.26671832623015</v>
      </c>
      <c r="V25" s="108">
        <f t="shared" si="36"/>
        <v>97.700038744672597</v>
      </c>
      <c r="W25" s="119">
        <v>2417.6729999999993</v>
      </c>
      <c r="X25" s="76">
        <f t="shared" si="9"/>
        <v>103.9650000000006</v>
      </c>
      <c r="Y25" s="140">
        <f t="shared" si="38"/>
        <v>104.30020933352031</v>
      </c>
    </row>
    <row r="26" spans="1:25" s="73" customFormat="1" ht="38.25" customHeight="1" x14ac:dyDescent="0.25">
      <c r="A26" s="51" t="s">
        <v>175</v>
      </c>
      <c r="B26" s="98" t="s">
        <v>40</v>
      </c>
      <c r="C26" s="72" t="s">
        <v>39</v>
      </c>
      <c r="D26" s="119">
        <v>3500</v>
      </c>
      <c r="E26" s="119">
        <v>3500</v>
      </c>
      <c r="F26" s="119">
        <f t="shared" si="10"/>
        <v>2597.4269999999997</v>
      </c>
      <c r="G26" s="119">
        <v>336.39499999999998</v>
      </c>
      <c r="H26" s="119">
        <v>254.98500000000001</v>
      </c>
      <c r="I26" s="119">
        <v>185.584</v>
      </c>
      <c r="J26" s="119">
        <v>297.64800000000002</v>
      </c>
      <c r="K26" s="119">
        <v>375.14600000000002</v>
      </c>
      <c r="L26" s="119">
        <v>159.42599999999999</v>
      </c>
      <c r="M26" s="119">
        <v>346.48200000000003</v>
      </c>
      <c r="N26" s="119">
        <v>451.505</v>
      </c>
      <c r="O26" s="119">
        <v>190.256</v>
      </c>
      <c r="P26" s="119">
        <v>2478</v>
      </c>
      <c r="Q26" s="119">
        <f t="shared" si="6"/>
        <v>119.42699999999968</v>
      </c>
      <c r="R26" s="108">
        <f t="shared" si="34"/>
        <v>104.81949152542371</v>
      </c>
      <c r="S26" s="119">
        <f t="shared" si="11"/>
        <v>2625</v>
      </c>
      <c r="T26" s="119">
        <f t="shared" si="7"/>
        <v>-27.57300000000032</v>
      </c>
      <c r="U26" s="108">
        <f t="shared" si="35"/>
        <v>98.94959999999999</v>
      </c>
      <c r="V26" s="108">
        <f t="shared" si="36"/>
        <v>74.212199999999996</v>
      </c>
      <c r="W26" s="119">
        <v>2230.6650000000004</v>
      </c>
      <c r="X26" s="119">
        <f t="shared" si="9"/>
        <v>366.76199999999926</v>
      </c>
      <c r="Y26" s="140">
        <f t="shared" si="38"/>
        <v>116.44182340243825</v>
      </c>
    </row>
    <row r="27" spans="1:25" s="71" customFormat="1" ht="38.25" customHeight="1" x14ac:dyDescent="0.25">
      <c r="A27" s="51" t="s">
        <v>176</v>
      </c>
      <c r="B27" s="98" t="s">
        <v>33</v>
      </c>
      <c r="C27" s="147" t="s">
        <v>34</v>
      </c>
      <c r="D27" s="119">
        <v>1288900</v>
      </c>
      <c r="E27" s="119">
        <v>1293870</v>
      </c>
      <c r="F27" s="119">
        <f t="shared" si="10"/>
        <v>847211.75600000017</v>
      </c>
      <c r="G27" s="119">
        <v>126054.70600000001</v>
      </c>
      <c r="H27" s="119">
        <v>127092.11500000001</v>
      </c>
      <c r="I27" s="119">
        <v>41560.487000000001</v>
      </c>
      <c r="J27" s="119">
        <v>114692.692</v>
      </c>
      <c r="K27" s="119">
        <v>110542.57399999999</v>
      </c>
      <c r="L27" s="119">
        <v>42342.968000000001</v>
      </c>
      <c r="M27" s="119">
        <v>126725.36900000001</v>
      </c>
      <c r="N27" s="119">
        <v>113285.85400000001</v>
      </c>
      <c r="O27" s="119">
        <v>44914.991000000002</v>
      </c>
      <c r="P27" s="119">
        <v>842039.5</v>
      </c>
      <c r="Q27" s="119">
        <f t="shared" si="6"/>
        <v>5172.2560000001686</v>
      </c>
      <c r="R27" s="108">
        <f t="shared" si="34"/>
        <v>100.61425336934909</v>
      </c>
      <c r="S27" s="119">
        <f t="shared" si="11"/>
        <v>970402.5</v>
      </c>
      <c r="T27" s="119">
        <f t="shared" si="7"/>
        <v>-123190.74399999983</v>
      </c>
      <c r="U27" s="108">
        <f t="shared" si="35"/>
        <v>87.305190990336499</v>
      </c>
      <c r="V27" s="108">
        <f t="shared" si="36"/>
        <v>65.478893242752378</v>
      </c>
      <c r="W27" s="119">
        <v>821962.91</v>
      </c>
      <c r="X27" s="76">
        <f t="shared" si="9"/>
        <v>25248.846000000136</v>
      </c>
      <c r="Y27" s="140">
        <f t="shared" si="38"/>
        <v>103.0717743699652</v>
      </c>
    </row>
    <row r="28" spans="1:25" s="118" customFormat="1" ht="39" x14ac:dyDescent="0.25">
      <c r="A28" s="116">
        <v>7</v>
      </c>
      <c r="B28" s="53" t="s">
        <v>46</v>
      </c>
      <c r="C28" s="117" t="s">
        <v>17</v>
      </c>
      <c r="D28" s="137">
        <v>1832.3</v>
      </c>
      <c r="E28" s="137">
        <v>3832.3</v>
      </c>
      <c r="F28" s="137">
        <f t="shared" si="10"/>
        <v>4068.4250000000002</v>
      </c>
      <c r="G28" s="137">
        <v>8.94</v>
      </c>
      <c r="H28" s="137">
        <v>18.591999999999999</v>
      </c>
      <c r="I28" s="137">
        <v>563.00199999999995</v>
      </c>
      <c r="J28" s="137">
        <v>6.3819999999999997</v>
      </c>
      <c r="K28" s="137">
        <v>351.83600000000001</v>
      </c>
      <c r="L28" s="137">
        <v>0</v>
      </c>
      <c r="M28" s="137">
        <v>43.345999999999997</v>
      </c>
      <c r="N28" s="137">
        <v>3050.8910000000001</v>
      </c>
      <c r="O28" s="137">
        <v>25.436</v>
      </c>
      <c r="P28" s="137">
        <v>3832.3</v>
      </c>
      <c r="Q28" s="137">
        <f t="shared" si="6"/>
        <v>236.125</v>
      </c>
      <c r="R28" s="142">
        <f t="shared" si="34"/>
        <v>106.16144351955745</v>
      </c>
      <c r="S28" s="137">
        <f t="shared" si="11"/>
        <v>2874.2250000000004</v>
      </c>
      <c r="T28" s="137">
        <f t="shared" si="7"/>
        <v>1194.1999999999998</v>
      </c>
      <c r="U28" s="142">
        <f t="shared" si="35"/>
        <v>141.54859135940993</v>
      </c>
      <c r="V28" s="142">
        <f t="shared" si="36"/>
        <v>106.16144351955745</v>
      </c>
      <c r="W28" s="137">
        <v>2232.8469999999998</v>
      </c>
      <c r="X28" s="138">
        <f t="shared" si="9"/>
        <v>1835.5780000000004</v>
      </c>
      <c r="Y28" s="139">
        <f t="shared" si="38"/>
        <v>182.20796140532696</v>
      </c>
    </row>
    <row r="29" spans="1:25" s="118" customFormat="1" ht="23.25" x14ac:dyDescent="0.25">
      <c r="A29" s="116">
        <f t="shared" ref="A29:A37" si="39">A28+1</f>
        <v>8</v>
      </c>
      <c r="B29" s="53" t="s">
        <v>65</v>
      </c>
      <c r="C29" s="117" t="s">
        <v>64</v>
      </c>
      <c r="D29" s="137">
        <v>7600</v>
      </c>
      <c r="E29" s="137">
        <v>21564</v>
      </c>
      <c r="F29" s="137">
        <f t="shared" si="10"/>
        <v>21757.734</v>
      </c>
      <c r="G29" s="137">
        <v>0</v>
      </c>
      <c r="H29" s="137">
        <v>0</v>
      </c>
      <c r="I29" s="137">
        <v>3441.3159999999998</v>
      </c>
      <c r="J29" s="137">
        <v>3452.8580000000002</v>
      </c>
      <c r="K29" s="137"/>
      <c r="L29" s="137">
        <v>14620.424000000001</v>
      </c>
      <c r="M29" s="137">
        <v>0</v>
      </c>
      <c r="N29" s="137">
        <v>0</v>
      </c>
      <c r="O29" s="137">
        <v>243.136</v>
      </c>
      <c r="P29" s="137">
        <v>21500</v>
      </c>
      <c r="Q29" s="137">
        <f t="shared" si="6"/>
        <v>257.73400000000038</v>
      </c>
      <c r="R29" s="142">
        <f t="shared" si="34"/>
        <v>101.19876279069769</v>
      </c>
      <c r="S29" s="137">
        <f t="shared" si="11"/>
        <v>16173</v>
      </c>
      <c r="T29" s="137">
        <f t="shared" si="7"/>
        <v>5584.7340000000004</v>
      </c>
      <c r="U29" s="142">
        <f t="shared" si="35"/>
        <v>134.5312186978297</v>
      </c>
      <c r="V29" s="142">
        <f t="shared" si="36"/>
        <v>100.8984140233723</v>
      </c>
      <c r="W29" s="137">
        <v>28323.592999999997</v>
      </c>
      <c r="X29" s="138">
        <f t="shared" si="9"/>
        <v>-6565.8589999999967</v>
      </c>
      <c r="Y29" s="139">
        <f t="shared" si="38"/>
        <v>76.818410715053005</v>
      </c>
    </row>
    <row r="30" spans="1:25" s="118" customFormat="1" ht="23.25" x14ac:dyDescent="0.25">
      <c r="A30" s="116">
        <f t="shared" si="39"/>
        <v>9</v>
      </c>
      <c r="B30" s="53" t="s">
        <v>8</v>
      </c>
      <c r="C30" s="117" t="s">
        <v>18</v>
      </c>
      <c r="D30" s="137">
        <v>215</v>
      </c>
      <c r="E30" s="137">
        <v>215</v>
      </c>
      <c r="F30" s="137">
        <f t="shared" si="10"/>
        <v>0</v>
      </c>
      <c r="G30" s="137">
        <v>0</v>
      </c>
      <c r="H30" s="137">
        <v>0</v>
      </c>
      <c r="I30" s="137">
        <v>0</v>
      </c>
      <c r="J30" s="137"/>
      <c r="K30" s="137"/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f t="shared" ref="Q30:Q31" si="40">F30-P30</f>
        <v>0</v>
      </c>
      <c r="R30" s="142"/>
      <c r="S30" s="137">
        <f t="shared" si="11"/>
        <v>161.25</v>
      </c>
      <c r="T30" s="137">
        <f t="shared" si="7"/>
        <v>-161.25</v>
      </c>
      <c r="U30" s="142">
        <f t="shared" ref="U30" si="41">F30/S30*100</f>
        <v>0</v>
      </c>
      <c r="V30" s="142">
        <f t="shared" ref="V30" si="42">F30/E30*100</f>
        <v>0</v>
      </c>
      <c r="W30" s="137">
        <v>213.614</v>
      </c>
      <c r="X30" s="138">
        <f t="shared" si="9"/>
        <v>-213.614</v>
      </c>
      <c r="Y30" s="139">
        <f t="shared" si="38"/>
        <v>0</v>
      </c>
    </row>
    <row r="31" spans="1:25" s="118" customFormat="1" ht="59.25" customHeight="1" x14ac:dyDescent="0.25">
      <c r="A31" s="116">
        <f t="shared" si="39"/>
        <v>10</v>
      </c>
      <c r="B31" s="122" t="s">
        <v>82</v>
      </c>
      <c r="C31" s="65" t="s">
        <v>83</v>
      </c>
      <c r="D31" s="137">
        <v>2</v>
      </c>
      <c r="E31" s="137">
        <v>2</v>
      </c>
      <c r="F31" s="137">
        <f t="shared" si="10"/>
        <v>5.0000000000000001E-3</v>
      </c>
      <c r="G31" s="137">
        <v>0</v>
      </c>
      <c r="H31" s="137">
        <v>0</v>
      </c>
      <c r="I31" s="137">
        <v>0</v>
      </c>
      <c r="J31" s="137"/>
      <c r="K31" s="137">
        <v>5.0000000000000001E-3</v>
      </c>
      <c r="L31" s="137">
        <v>0</v>
      </c>
      <c r="M31" s="137">
        <v>0</v>
      </c>
      <c r="N31" s="137">
        <v>0</v>
      </c>
      <c r="O31" s="137">
        <v>0</v>
      </c>
      <c r="P31" s="137">
        <v>5.0000000000000001E-3</v>
      </c>
      <c r="Q31" s="137">
        <f t="shared" si="40"/>
        <v>0</v>
      </c>
      <c r="R31" s="142">
        <f t="shared" si="34"/>
        <v>100</v>
      </c>
      <c r="S31" s="137">
        <f t="shared" si="11"/>
        <v>1.5</v>
      </c>
      <c r="T31" s="137">
        <f t="shared" si="7"/>
        <v>-1.4950000000000001</v>
      </c>
      <c r="U31" s="142">
        <f t="shared" si="35"/>
        <v>0.33333333333333337</v>
      </c>
      <c r="V31" s="142">
        <f t="shared" si="36"/>
        <v>0.25</v>
      </c>
      <c r="W31" s="137">
        <v>9.0229999999999997</v>
      </c>
      <c r="X31" s="138">
        <f t="shared" si="9"/>
        <v>-9.0179999999999989</v>
      </c>
      <c r="Y31" s="139">
        <f t="shared" si="38"/>
        <v>5.5413942147844397E-2</v>
      </c>
    </row>
    <row r="32" spans="1:25" s="118" customFormat="1" ht="23.25" x14ac:dyDescent="0.25">
      <c r="A32" s="116">
        <f t="shared" si="39"/>
        <v>11</v>
      </c>
      <c r="B32" s="78" t="s">
        <v>30</v>
      </c>
      <c r="C32" s="117" t="s">
        <v>24</v>
      </c>
      <c r="D32" s="137">
        <v>15000</v>
      </c>
      <c r="E32" s="137">
        <v>15450</v>
      </c>
      <c r="F32" s="137">
        <f t="shared" si="10"/>
        <v>16579.939999999999</v>
      </c>
      <c r="G32" s="137">
        <v>1260.2539999999999</v>
      </c>
      <c r="H32" s="137">
        <v>1252.6990000000001</v>
      </c>
      <c r="I32" s="137">
        <v>1513.9380000000001</v>
      </c>
      <c r="J32" s="137">
        <v>1464.9369999999999</v>
      </c>
      <c r="K32" s="137">
        <v>1783.5060000000001</v>
      </c>
      <c r="L32" s="137">
        <v>1917.336</v>
      </c>
      <c r="M32" s="137">
        <v>2020.0219999999999</v>
      </c>
      <c r="N32" s="137">
        <v>1886.3320000000001</v>
      </c>
      <c r="O32" s="137">
        <v>3480.9160000000002</v>
      </c>
      <c r="P32" s="137">
        <v>15450</v>
      </c>
      <c r="Q32" s="137">
        <f t="shared" si="6"/>
        <v>1129.9399999999987</v>
      </c>
      <c r="R32" s="142">
        <f t="shared" ref="R32:R41" si="43">F32/P32*100</f>
        <v>107.3135275080906</v>
      </c>
      <c r="S32" s="137">
        <f t="shared" si="11"/>
        <v>11587.5</v>
      </c>
      <c r="T32" s="137">
        <f t="shared" si="7"/>
        <v>4992.4399999999987</v>
      </c>
      <c r="U32" s="142">
        <f t="shared" si="35"/>
        <v>143.08470334412081</v>
      </c>
      <c r="V32" s="142">
        <f t="shared" si="36"/>
        <v>107.3135275080906</v>
      </c>
      <c r="W32" s="137">
        <v>11170.49</v>
      </c>
      <c r="X32" s="138">
        <f t="shared" si="9"/>
        <v>5409.4499999999989</v>
      </c>
      <c r="Y32" s="139">
        <f t="shared" ref="Y32:Y41" si="44">F32/W32*100</f>
        <v>148.42625524932208</v>
      </c>
    </row>
    <row r="33" spans="1:25" s="118" customFormat="1" ht="43.5" customHeight="1" x14ac:dyDescent="0.25">
      <c r="A33" s="116">
        <f t="shared" si="39"/>
        <v>12</v>
      </c>
      <c r="B33" s="78" t="s">
        <v>75</v>
      </c>
      <c r="C33" s="117" t="s">
        <v>74</v>
      </c>
      <c r="D33" s="137">
        <v>1450</v>
      </c>
      <c r="E33" s="137">
        <v>1523</v>
      </c>
      <c r="F33" s="137">
        <f t="shared" si="10"/>
        <v>1824.0700000000002</v>
      </c>
      <c r="G33" s="137">
        <v>100.486</v>
      </c>
      <c r="H33" s="137">
        <v>130.56700000000001</v>
      </c>
      <c r="I33" s="137">
        <v>124.53400000000001</v>
      </c>
      <c r="J33" s="137">
        <v>573.72</v>
      </c>
      <c r="K33" s="137">
        <v>389.51400000000001</v>
      </c>
      <c r="L33" s="137">
        <v>144.535</v>
      </c>
      <c r="M33" s="137">
        <v>113.904</v>
      </c>
      <c r="N33" s="137">
        <v>144.68</v>
      </c>
      <c r="O33" s="137">
        <v>102.13</v>
      </c>
      <c r="P33" s="137">
        <v>1523</v>
      </c>
      <c r="Q33" s="137">
        <f t="shared" si="6"/>
        <v>301.07000000000016</v>
      </c>
      <c r="R33" s="142">
        <f t="shared" si="43"/>
        <v>119.76822061720289</v>
      </c>
      <c r="S33" s="137">
        <f t="shared" si="11"/>
        <v>1142.25</v>
      </c>
      <c r="T33" s="137">
        <f t="shared" si="7"/>
        <v>681.82000000000016</v>
      </c>
      <c r="U33" s="142">
        <f t="shared" si="35"/>
        <v>159.6909608229372</v>
      </c>
      <c r="V33" s="142">
        <f t="shared" si="36"/>
        <v>119.76822061720289</v>
      </c>
      <c r="W33" s="137">
        <v>738.798</v>
      </c>
      <c r="X33" s="138">
        <f t="shared" si="9"/>
        <v>1085.2720000000002</v>
      </c>
      <c r="Y33" s="139">
        <f t="shared" si="44"/>
        <v>246.89698672708914</v>
      </c>
    </row>
    <row r="34" spans="1:25" s="118" customFormat="1" ht="58.5" x14ac:dyDescent="0.25">
      <c r="A34" s="116">
        <f t="shared" si="39"/>
        <v>13</v>
      </c>
      <c r="B34" s="78" t="s">
        <v>194</v>
      </c>
      <c r="C34" s="117" t="s">
        <v>100</v>
      </c>
      <c r="D34" s="137">
        <v>22500</v>
      </c>
      <c r="E34" s="137">
        <v>23300</v>
      </c>
      <c r="F34" s="137">
        <f t="shared" si="10"/>
        <v>21387.93</v>
      </c>
      <c r="G34" s="137">
        <v>1872.931</v>
      </c>
      <c r="H34" s="137">
        <v>2445.6179999999999</v>
      </c>
      <c r="I34" s="137">
        <v>2937.018</v>
      </c>
      <c r="J34" s="137">
        <v>2039.8320000000001</v>
      </c>
      <c r="K34" s="137">
        <v>2324.9650000000001</v>
      </c>
      <c r="L34" s="137">
        <v>2447.9259999999999</v>
      </c>
      <c r="M34" s="137">
        <v>2555.569</v>
      </c>
      <c r="N34" s="137">
        <v>1964.7739999999999</v>
      </c>
      <c r="O34" s="137">
        <v>2799.297</v>
      </c>
      <c r="P34" s="137">
        <v>21180</v>
      </c>
      <c r="Q34" s="137">
        <f t="shared" si="6"/>
        <v>207.93000000000029</v>
      </c>
      <c r="R34" s="142">
        <f t="shared" si="43"/>
        <v>100.9817280453258</v>
      </c>
      <c r="S34" s="137">
        <f t="shared" si="11"/>
        <v>17475</v>
      </c>
      <c r="T34" s="137">
        <f t="shared" si="7"/>
        <v>3912.9300000000003</v>
      </c>
      <c r="U34" s="142">
        <f t="shared" si="35"/>
        <v>122.39158798283263</v>
      </c>
      <c r="V34" s="142">
        <f t="shared" si="36"/>
        <v>91.793690987124464</v>
      </c>
      <c r="W34" s="137">
        <v>18142.402999999998</v>
      </c>
      <c r="X34" s="138">
        <f t="shared" si="9"/>
        <v>3245.5270000000019</v>
      </c>
      <c r="Y34" s="139">
        <f t="shared" si="44"/>
        <v>117.88917928898395</v>
      </c>
    </row>
    <row r="35" spans="1:25" s="118" customFormat="1" ht="45" customHeight="1" x14ac:dyDescent="0.25">
      <c r="A35" s="116">
        <f>A34+1</f>
        <v>14</v>
      </c>
      <c r="B35" s="78" t="s">
        <v>130</v>
      </c>
      <c r="C35" s="117" t="s">
        <v>129</v>
      </c>
      <c r="D35" s="137">
        <v>1650</v>
      </c>
      <c r="E35" s="137">
        <v>1663.5</v>
      </c>
      <c r="F35" s="137">
        <f t="shared" si="10"/>
        <v>1086.595</v>
      </c>
      <c r="G35" s="137">
        <v>132.904</v>
      </c>
      <c r="H35" s="137">
        <v>113.39700000000001</v>
      </c>
      <c r="I35" s="137">
        <v>146.02699999999999</v>
      </c>
      <c r="J35" s="137">
        <v>120.611</v>
      </c>
      <c r="K35" s="137">
        <v>95.63</v>
      </c>
      <c r="L35" s="137">
        <v>134.91300000000001</v>
      </c>
      <c r="M35" s="137">
        <v>127.04</v>
      </c>
      <c r="N35" s="137">
        <v>117.053</v>
      </c>
      <c r="O35" s="137">
        <v>99.02</v>
      </c>
      <c r="P35" s="137">
        <v>1080</v>
      </c>
      <c r="Q35" s="137">
        <f t="shared" si="6"/>
        <v>6.5950000000000273</v>
      </c>
      <c r="R35" s="142">
        <f t="shared" si="43"/>
        <v>100.61064814814816</v>
      </c>
      <c r="S35" s="137">
        <f t="shared" si="11"/>
        <v>1247.625</v>
      </c>
      <c r="T35" s="137">
        <f t="shared" si="7"/>
        <v>-161.02999999999997</v>
      </c>
      <c r="U35" s="142">
        <f t="shared" si="35"/>
        <v>87.093076846007406</v>
      </c>
      <c r="V35" s="142">
        <f t="shared" si="36"/>
        <v>65.319807634505565</v>
      </c>
      <c r="W35" s="137">
        <v>1125.855</v>
      </c>
      <c r="X35" s="138">
        <f t="shared" si="9"/>
        <v>-39.259999999999991</v>
      </c>
      <c r="Y35" s="139">
        <f t="shared" si="44"/>
        <v>96.512872439168447</v>
      </c>
    </row>
    <row r="36" spans="1:25" s="118" customFormat="1" ht="68.25" customHeight="1" x14ac:dyDescent="0.25">
      <c r="A36" s="116">
        <f t="shared" si="39"/>
        <v>15</v>
      </c>
      <c r="B36" s="78" t="s">
        <v>121</v>
      </c>
      <c r="C36" s="117" t="s">
        <v>122</v>
      </c>
      <c r="D36" s="137">
        <v>66</v>
      </c>
      <c r="E36" s="137">
        <v>66</v>
      </c>
      <c r="F36" s="137">
        <f t="shared" si="10"/>
        <v>55.546999999999997</v>
      </c>
      <c r="G36" s="137">
        <v>2.31</v>
      </c>
      <c r="H36" s="137">
        <v>0.8</v>
      </c>
      <c r="I36" s="137">
        <v>6.4</v>
      </c>
      <c r="J36" s="137">
        <v>6.8559999999999999</v>
      </c>
      <c r="K36" s="137">
        <v>19.620999999999999</v>
      </c>
      <c r="L36" s="137">
        <v>8</v>
      </c>
      <c r="M36" s="137">
        <v>8.36</v>
      </c>
      <c r="N36" s="137">
        <v>3.2</v>
      </c>
      <c r="O36" s="137">
        <v>0</v>
      </c>
      <c r="P36" s="137">
        <v>55.5</v>
      </c>
      <c r="Q36" s="137">
        <f t="shared" si="6"/>
        <v>4.6999999999997044E-2</v>
      </c>
      <c r="R36" s="142">
        <f t="shared" si="43"/>
        <v>100.08468468468467</v>
      </c>
      <c r="S36" s="137">
        <f t="shared" si="11"/>
        <v>49.5</v>
      </c>
      <c r="T36" s="137">
        <f t="shared" si="7"/>
        <v>6.046999999999997</v>
      </c>
      <c r="U36" s="142">
        <f t="shared" si="35"/>
        <v>112.21616161616161</v>
      </c>
      <c r="V36" s="142">
        <f t="shared" si="36"/>
        <v>84.162121212121207</v>
      </c>
      <c r="W36" s="137">
        <v>43.686</v>
      </c>
      <c r="X36" s="138">
        <f t="shared" si="9"/>
        <v>11.860999999999997</v>
      </c>
      <c r="Y36" s="139">
        <f t="shared" si="44"/>
        <v>127.15057455477728</v>
      </c>
    </row>
    <row r="37" spans="1:25" s="118" customFormat="1" ht="38.25" customHeight="1" x14ac:dyDescent="0.25">
      <c r="A37" s="116">
        <f t="shared" si="39"/>
        <v>16</v>
      </c>
      <c r="B37" s="78" t="s">
        <v>77</v>
      </c>
      <c r="C37" s="117" t="s">
        <v>76</v>
      </c>
      <c r="D37" s="137">
        <f>SUM(D38:D41)</f>
        <v>54685</v>
      </c>
      <c r="E37" s="137">
        <f>SUM(E38:E41)</f>
        <v>54861</v>
      </c>
      <c r="F37" s="137">
        <f t="shared" si="10"/>
        <v>38371.667999999998</v>
      </c>
      <c r="G37" s="137">
        <f t="shared" ref="G37" si="45">SUM(G38:G41)</f>
        <v>3851.0230000000001</v>
      </c>
      <c r="H37" s="137">
        <f t="shared" ref="H37:L37" si="46">SUM(H38:H41)</f>
        <v>3682.038</v>
      </c>
      <c r="I37" s="137">
        <f t="shared" si="46"/>
        <v>4308.1459999999997</v>
      </c>
      <c r="J37" s="137">
        <f t="shared" si="46"/>
        <v>4056.6779999999999</v>
      </c>
      <c r="K37" s="137">
        <f t="shared" si="46"/>
        <v>3995.0899999999997</v>
      </c>
      <c r="L37" s="137">
        <f t="shared" si="46"/>
        <v>4411.7259999999997</v>
      </c>
      <c r="M37" s="137">
        <f t="shared" ref="M37:N37" si="47">SUM(M38:M41)</f>
        <v>5027.527</v>
      </c>
      <c r="N37" s="137">
        <f t="shared" si="47"/>
        <v>4122.6899999999996</v>
      </c>
      <c r="O37" s="137">
        <f>SUM(O38:O41)</f>
        <v>4916.75</v>
      </c>
      <c r="P37" s="137">
        <f>SUM(P38:P41)</f>
        <v>37262.5</v>
      </c>
      <c r="Q37" s="137">
        <f t="shared" si="6"/>
        <v>1109.1679999999978</v>
      </c>
      <c r="R37" s="142">
        <f t="shared" si="43"/>
        <v>102.97663334451525</v>
      </c>
      <c r="S37" s="137">
        <f t="shared" si="11"/>
        <v>41145.75</v>
      </c>
      <c r="T37" s="137">
        <f t="shared" si="7"/>
        <v>-2774.0820000000022</v>
      </c>
      <c r="U37" s="142">
        <f t="shared" si="35"/>
        <v>93.257913636280776</v>
      </c>
      <c r="V37" s="142">
        <f t="shared" si="36"/>
        <v>69.943435227210585</v>
      </c>
      <c r="W37" s="137">
        <f t="shared" ref="W37" si="48">SUM(W38:W41)</f>
        <v>39179.861000000004</v>
      </c>
      <c r="X37" s="138">
        <f t="shared" si="9"/>
        <v>-808.19300000000658</v>
      </c>
      <c r="Y37" s="139">
        <f t="shared" si="44"/>
        <v>97.937223411793099</v>
      </c>
    </row>
    <row r="38" spans="1:25" s="52" customFormat="1" ht="39" x14ac:dyDescent="0.25">
      <c r="A38" s="51" t="s">
        <v>177</v>
      </c>
      <c r="B38" s="79" t="s">
        <v>69</v>
      </c>
      <c r="C38" s="147" t="s">
        <v>68</v>
      </c>
      <c r="D38" s="119">
        <v>1500</v>
      </c>
      <c r="E38" s="119">
        <v>1510</v>
      </c>
      <c r="F38" s="119">
        <f t="shared" si="10"/>
        <v>1074.2940000000001</v>
      </c>
      <c r="G38" s="119">
        <v>105.012</v>
      </c>
      <c r="H38" s="119">
        <v>147.398</v>
      </c>
      <c r="I38" s="119">
        <v>133.4</v>
      </c>
      <c r="J38" s="119">
        <v>95.028000000000006</v>
      </c>
      <c r="K38" s="119">
        <v>102.74</v>
      </c>
      <c r="L38" s="119">
        <v>125.354</v>
      </c>
      <c r="M38" s="119">
        <v>152.02199999999999</v>
      </c>
      <c r="N38" s="119">
        <v>104.69</v>
      </c>
      <c r="O38" s="119">
        <v>108.65</v>
      </c>
      <c r="P38" s="119">
        <v>1067.5</v>
      </c>
      <c r="Q38" s="119">
        <f t="shared" si="6"/>
        <v>6.7940000000000964</v>
      </c>
      <c r="R38" s="108">
        <f t="shared" si="43"/>
        <v>100.63644028103045</v>
      </c>
      <c r="S38" s="119">
        <f t="shared" si="11"/>
        <v>1132.5</v>
      </c>
      <c r="T38" s="119">
        <f t="shared" si="7"/>
        <v>-58.205999999999904</v>
      </c>
      <c r="U38" s="108">
        <f t="shared" si="35"/>
        <v>94.860397350993381</v>
      </c>
      <c r="V38" s="108">
        <f t="shared" si="36"/>
        <v>71.145298013245039</v>
      </c>
      <c r="W38" s="119">
        <v>1062.1540000000002</v>
      </c>
      <c r="X38" s="76">
        <f t="shared" si="9"/>
        <v>12.139999999999873</v>
      </c>
      <c r="Y38" s="140">
        <f t="shared" si="44"/>
        <v>101.14296043699878</v>
      </c>
    </row>
    <row r="39" spans="1:25" s="52" customFormat="1" ht="32.25" customHeight="1" x14ac:dyDescent="0.25">
      <c r="A39" s="51" t="s">
        <v>178</v>
      </c>
      <c r="B39" s="80" t="s">
        <v>56</v>
      </c>
      <c r="C39" s="45" t="s">
        <v>57</v>
      </c>
      <c r="D39" s="119">
        <v>52000</v>
      </c>
      <c r="E39" s="119">
        <v>52160</v>
      </c>
      <c r="F39" s="119">
        <f t="shared" si="10"/>
        <v>36575.32</v>
      </c>
      <c r="G39" s="119">
        <v>3685.0909999999999</v>
      </c>
      <c r="H39" s="119">
        <v>3425.6</v>
      </c>
      <c r="I39" s="119">
        <v>4089.7260000000001</v>
      </c>
      <c r="J39" s="119">
        <v>3878.43</v>
      </c>
      <c r="K39" s="119">
        <v>3807.6</v>
      </c>
      <c r="L39" s="119">
        <v>4224.9539999999997</v>
      </c>
      <c r="M39" s="119">
        <v>4756.41</v>
      </c>
      <c r="N39" s="119">
        <v>3958.5169999999998</v>
      </c>
      <c r="O39" s="119">
        <v>4748.9920000000002</v>
      </c>
      <c r="P39" s="119">
        <v>35475</v>
      </c>
      <c r="Q39" s="119">
        <f t="shared" si="6"/>
        <v>1100.3199999999997</v>
      </c>
      <c r="R39" s="108">
        <f t="shared" si="43"/>
        <v>103.1016772374912</v>
      </c>
      <c r="S39" s="119">
        <f t="shared" si="11"/>
        <v>39120</v>
      </c>
      <c r="T39" s="119">
        <f t="shared" ref="T39:T54" si="49">F39-S39</f>
        <v>-2544.6800000000003</v>
      </c>
      <c r="U39" s="108">
        <f t="shared" si="35"/>
        <v>93.49519427402862</v>
      </c>
      <c r="V39" s="108">
        <f t="shared" si="36"/>
        <v>70.121395705521479</v>
      </c>
      <c r="W39" s="119">
        <v>37294.75</v>
      </c>
      <c r="X39" s="76">
        <f t="shared" ref="X39:X76" si="50">F39-W39</f>
        <v>-719.43000000000029</v>
      </c>
      <c r="Y39" s="140">
        <f t="shared" si="44"/>
        <v>98.070961730538471</v>
      </c>
    </row>
    <row r="40" spans="1:25" s="52" customFormat="1" ht="39" x14ac:dyDescent="0.25">
      <c r="A40" s="51" t="s">
        <v>179</v>
      </c>
      <c r="B40" s="80" t="s">
        <v>73</v>
      </c>
      <c r="C40" s="45" t="s">
        <v>70</v>
      </c>
      <c r="D40" s="119">
        <v>1050</v>
      </c>
      <c r="E40" s="119">
        <v>1056</v>
      </c>
      <c r="F40" s="119">
        <f t="shared" si="10"/>
        <v>649.97400000000005</v>
      </c>
      <c r="G40" s="119">
        <v>51.84</v>
      </c>
      <c r="H40" s="119">
        <v>100.86</v>
      </c>
      <c r="I40" s="119">
        <v>78.66</v>
      </c>
      <c r="J40" s="119">
        <v>75.38</v>
      </c>
      <c r="K40" s="119">
        <v>73.489999999999995</v>
      </c>
      <c r="L40" s="119">
        <v>61.417999999999999</v>
      </c>
      <c r="M40" s="119">
        <v>114.575</v>
      </c>
      <c r="N40" s="119">
        <v>41.313000000000002</v>
      </c>
      <c r="O40" s="119">
        <v>52.438000000000002</v>
      </c>
      <c r="P40" s="119">
        <v>648</v>
      </c>
      <c r="Q40" s="119">
        <f t="shared" si="6"/>
        <v>1.9740000000000464</v>
      </c>
      <c r="R40" s="108">
        <f t="shared" si="43"/>
        <v>100.30462962962963</v>
      </c>
      <c r="S40" s="119">
        <f t="shared" si="11"/>
        <v>792</v>
      </c>
      <c r="T40" s="119">
        <f t="shared" si="49"/>
        <v>-142.02599999999995</v>
      </c>
      <c r="U40" s="108">
        <f t="shared" si="35"/>
        <v>82.067424242424252</v>
      </c>
      <c r="V40" s="108">
        <f t="shared" si="36"/>
        <v>61.550568181818186</v>
      </c>
      <c r="W40" s="119">
        <v>727.16699999999992</v>
      </c>
      <c r="X40" s="76">
        <f t="shared" si="50"/>
        <v>-77.19299999999987</v>
      </c>
      <c r="Y40" s="140">
        <f t="shared" si="44"/>
        <v>89.384419259949937</v>
      </c>
    </row>
    <row r="41" spans="1:25" s="52" customFormat="1" ht="97.5" x14ac:dyDescent="0.25">
      <c r="A41" s="51" t="s">
        <v>180</v>
      </c>
      <c r="B41" s="81" t="s">
        <v>72</v>
      </c>
      <c r="C41" s="45" t="s">
        <v>71</v>
      </c>
      <c r="D41" s="119">
        <v>135</v>
      </c>
      <c r="E41" s="119">
        <v>135</v>
      </c>
      <c r="F41" s="119">
        <f t="shared" si="10"/>
        <v>72.08</v>
      </c>
      <c r="G41" s="119">
        <v>9.08</v>
      </c>
      <c r="H41" s="119">
        <v>8.18</v>
      </c>
      <c r="I41" s="119">
        <v>6.36</v>
      </c>
      <c r="J41" s="119">
        <v>7.84</v>
      </c>
      <c r="K41" s="119">
        <v>11.26</v>
      </c>
      <c r="L41" s="119">
        <v>0</v>
      </c>
      <c r="M41" s="119">
        <v>4.5199999999999996</v>
      </c>
      <c r="N41" s="119">
        <v>18.170000000000002</v>
      </c>
      <c r="O41" s="119">
        <v>6.67</v>
      </c>
      <c r="P41" s="119">
        <v>72</v>
      </c>
      <c r="Q41" s="119">
        <f t="shared" si="6"/>
        <v>7.9999999999998295E-2</v>
      </c>
      <c r="R41" s="108">
        <f t="shared" si="43"/>
        <v>100.1111111111111</v>
      </c>
      <c r="S41" s="119">
        <f t="shared" si="11"/>
        <v>101.25</v>
      </c>
      <c r="T41" s="119">
        <f t="shared" si="49"/>
        <v>-29.17</v>
      </c>
      <c r="U41" s="108">
        <f t="shared" si="35"/>
        <v>71.190123456790118</v>
      </c>
      <c r="V41" s="108">
        <f t="shared" si="36"/>
        <v>53.392592592592592</v>
      </c>
      <c r="W41" s="119">
        <v>95.79</v>
      </c>
      <c r="X41" s="76">
        <f t="shared" si="50"/>
        <v>-23.710000000000008</v>
      </c>
      <c r="Y41" s="140">
        <f t="shared" si="44"/>
        <v>75.247938198141767</v>
      </c>
    </row>
    <row r="42" spans="1:25" s="118" customFormat="1" ht="48.75" customHeight="1" x14ac:dyDescent="0.25">
      <c r="A42" s="116">
        <v>17</v>
      </c>
      <c r="B42" s="122" t="s">
        <v>155</v>
      </c>
      <c r="C42" s="117" t="s">
        <v>156</v>
      </c>
      <c r="D42" s="137">
        <v>7035</v>
      </c>
      <c r="E42" s="137">
        <v>7035</v>
      </c>
      <c r="F42" s="137">
        <f t="shared" si="10"/>
        <v>1005</v>
      </c>
      <c r="G42" s="137">
        <v>0</v>
      </c>
      <c r="H42" s="137">
        <v>0</v>
      </c>
      <c r="I42" s="137">
        <v>0</v>
      </c>
      <c r="J42" s="137"/>
      <c r="K42" s="137"/>
      <c r="L42" s="137">
        <v>0</v>
      </c>
      <c r="M42" s="137">
        <v>1005</v>
      </c>
      <c r="N42" s="137">
        <v>0</v>
      </c>
      <c r="O42" s="137">
        <v>0</v>
      </c>
      <c r="P42" s="137">
        <v>1005</v>
      </c>
      <c r="Q42" s="137"/>
      <c r="R42" s="142"/>
      <c r="S42" s="137">
        <f t="shared" si="11"/>
        <v>5276.25</v>
      </c>
      <c r="T42" s="137">
        <f t="shared" si="49"/>
        <v>-4271.25</v>
      </c>
      <c r="U42" s="142">
        <f t="shared" ref="U42" si="51">F42/S42*100</f>
        <v>19.047619047619047</v>
      </c>
      <c r="V42" s="142">
        <f t="shared" ref="V42" si="52">F42/E42*100</f>
        <v>14.285714285714285</v>
      </c>
      <c r="W42" s="137">
        <v>6030</v>
      </c>
      <c r="X42" s="138">
        <f t="shared" si="50"/>
        <v>-5025</v>
      </c>
      <c r="Y42" s="139">
        <f t="shared" ref="Y42:Y49" si="53">F42/W42*100</f>
        <v>16.666666666666664</v>
      </c>
    </row>
    <row r="43" spans="1:25" s="118" customFormat="1" ht="48" customHeight="1" x14ac:dyDescent="0.25">
      <c r="A43" s="116">
        <v>18</v>
      </c>
      <c r="B43" s="122" t="s">
        <v>35</v>
      </c>
      <c r="C43" s="117" t="s">
        <v>19</v>
      </c>
      <c r="D43" s="137">
        <v>14000</v>
      </c>
      <c r="E43" s="137">
        <v>14000</v>
      </c>
      <c r="F43" s="137">
        <f t="shared" si="10"/>
        <v>13843.573</v>
      </c>
      <c r="G43" s="137">
        <v>1098.663</v>
      </c>
      <c r="H43" s="137">
        <v>1187.5940000000001</v>
      </c>
      <c r="I43" s="137">
        <v>1672.4680000000001</v>
      </c>
      <c r="J43" s="137">
        <v>1801.9960000000001</v>
      </c>
      <c r="K43" s="137">
        <v>1657.6389999999999</v>
      </c>
      <c r="L43" s="137">
        <v>1632.5429999999999</v>
      </c>
      <c r="M43" s="137">
        <v>1792.912</v>
      </c>
      <c r="N43" s="137">
        <v>1266.2670000000001</v>
      </c>
      <c r="O43" s="137">
        <v>1733.491</v>
      </c>
      <c r="P43" s="137">
        <v>13301</v>
      </c>
      <c r="Q43" s="137">
        <f t="shared" ref="Q43:Q56" si="54">F43-P43</f>
        <v>542.57300000000032</v>
      </c>
      <c r="R43" s="142">
        <f t="shared" ref="R43:R49" si="55">F43/P43*100</f>
        <v>104.07918953462145</v>
      </c>
      <c r="S43" s="137">
        <f t="shared" si="11"/>
        <v>10500</v>
      </c>
      <c r="T43" s="137">
        <f t="shared" si="49"/>
        <v>3343.5730000000003</v>
      </c>
      <c r="U43" s="142">
        <f t="shared" si="35"/>
        <v>131.84355238095239</v>
      </c>
      <c r="V43" s="142">
        <f t="shared" si="36"/>
        <v>98.882664285714284</v>
      </c>
      <c r="W43" s="137">
        <v>9051.5259999999998</v>
      </c>
      <c r="X43" s="138">
        <f t="shared" si="50"/>
        <v>4792.0470000000005</v>
      </c>
      <c r="Y43" s="139">
        <f t="shared" si="53"/>
        <v>152.94186858657866</v>
      </c>
    </row>
    <row r="44" spans="1:25" s="118" customFormat="1" ht="29.25" customHeight="1" x14ac:dyDescent="0.25">
      <c r="A44" s="116">
        <f t="shared" ref="A44:A50" si="56">A43+1</f>
        <v>19</v>
      </c>
      <c r="B44" s="53" t="s">
        <v>51</v>
      </c>
      <c r="C44" s="117" t="s">
        <v>15</v>
      </c>
      <c r="D44" s="137">
        <v>675.02</v>
      </c>
      <c r="E44" s="137">
        <v>681.02</v>
      </c>
      <c r="F44" s="137">
        <f t="shared" si="10"/>
        <v>551.46</v>
      </c>
      <c r="G44" s="137">
        <v>11.548</v>
      </c>
      <c r="H44" s="137">
        <v>67.168999999999997</v>
      </c>
      <c r="I44" s="137">
        <v>41.317999999999998</v>
      </c>
      <c r="J44" s="137">
        <v>65.968000000000004</v>
      </c>
      <c r="K44" s="137">
        <v>67.691999999999993</v>
      </c>
      <c r="L44" s="137">
        <v>36.723999999999997</v>
      </c>
      <c r="M44" s="137">
        <v>193.364</v>
      </c>
      <c r="N44" s="137">
        <v>26.940999999999999</v>
      </c>
      <c r="O44" s="137">
        <v>40.735999999999997</v>
      </c>
      <c r="P44" s="137">
        <v>550.61500000000001</v>
      </c>
      <c r="Q44" s="137">
        <f t="shared" si="54"/>
        <v>0.84500000000002728</v>
      </c>
      <c r="R44" s="142">
        <f t="shared" si="55"/>
        <v>100.15346476212963</v>
      </c>
      <c r="S44" s="137">
        <f t="shared" si="11"/>
        <v>510.76499999999999</v>
      </c>
      <c r="T44" s="137">
        <f t="shared" si="49"/>
        <v>40.69500000000005</v>
      </c>
      <c r="U44" s="142">
        <f t="shared" si="35"/>
        <v>107.96746057384512</v>
      </c>
      <c r="V44" s="142">
        <f t="shared" si="36"/>
        <v>80.975595430383834</v>
      </c>
      <c r="W44" s="137">
        <v>680.23399999999992</v>
      </c>
      <c r="X44" s="138">
        <f t="shared" si="50"/>
        <v>-128.77399999999989</v>
      </c>
      <c r="Y44" s="139">
        <f t="shared" si="53"/>
        <v>81.069161494426936</v>
      </c>
    </row>
    <row r="45" spans="1:25" s="118" customFormat="1" ht="77.25" customHeight="1" x14ac:dyDescent="0.25">
      <c r="A45" s="116">
        <f t="shared" si="56"/>
        <v>20</v>
      </c>
      <c r="B45" s="53" t="s">
        <v>88</v>
      </c>
      <c r="C45" s="117" t="s">
        <v>87</v>
      </c>
      <c r="D45" s="137">
        <v>43</v>
      </c>
      <c r="E45" s="137">
        <v>43</v>
      </c>
      <c r="F45" s="137">
        <f t="shared" si="10"/>
        <v>26.967000000000002</v>
      </c>
      <c r="G45" s="137">
        <v>0</v>
      </c>
      <c r="H45" s="137">
        <v>9.6530000000000005</v>
      </c>
      <c r="I45" s="137">
        <v>0.69499999999999995</v>
      </c>
      <c r="J45" s="137">
        <v>0.82699999999999996</v>
      </c>
      <c r="K45" s="137">
        <v>13.332000000000001</v>
      </c>
      <c r="L45" s="137">
        <v>0.39200000000000002</v>
      </c>
      <c r="M45" s="137">
        <v>0.314</v>
      </c>
      <c r="N45" s="137">
        <v>1.754</v>
      </c>
      <c r="O45" s="137">
        <v>0</v>
      </c>
      <c r="P45" s="137">
        <v>26.9</v>
      </c>
      <c r="Q45" s="137">
        <f t="shared" si="54"/>
        <v>6.7000000000003723E-2</v>
      </c>
      <c r="R45" s="142">
        <f t="shared" si="55"/>
        <v>100.24907063197028</v>
      </c>
      <c r="S45" s="137">
        <f t="shared" si="11"/>
        <v>32.25</v>
      </c>
      <c r="T45" s="137">
        <f t="shared" si="49"/>
        <v>-5.2829999999999977</v>
      </c>
      <c r="U45" s="142">
        <f t="shared" si="35"/>
        <v>83.618604651162798</v>
      </c>
      <c r="V45" s="142">
        <f t="shared" si="36"/>
        <v>62.713953488372098</v>
      </c>
      <c r="W45" s="137">
        <v>14.675000000000001</v>
      </c>
      <c r="X45" s="138">
        <f t="shared" si="50"/>
        <v>12.292000000000002</v>
      </c>
      <c r="Y45" s="139">
        <f t="shared" si="53"/>
        <v>183.76149914821124</v>
      </c>
    </row>
    <row r="46" spans="1:25" s="118" customFormat="1" ht="33" customHeight="1" x14ac:dyDescent="0.25">
      <c r="A46" s="116">
        <f t="shared" si="56"/>
        <v>21</v>
      </c>
      <c r="B46" s="68" t="s">
        <v>58</v>
      </c>
      <c r="C46" s="26" t="s">
        <v>59</v>
      </c>
      <c r="D46" s="137">
        <v>500</v>
      </c>
      <c r="E46" s="137">
        <v>500</v>
      </c>
      <c r="F46" s="137">
        <f t="shared" si="10"/>
        <v>435.35</v>
      </c>
      <c r="G46" s="137">
        <v>0</v>
      </c>
      <c r="H46" s="137"/>
      <c r="I46" s="137">
        <v>0</v>
      </c>
      <c r="J46" s="137"/>
      <c r="K46" s="137"/>
      <c r="L46" s="137">
        <v>435.35</v>
      </c>
      <c r="M46" s="137">
        <v>0</v>
      </c>
      <c r="N46" s="137">
        <v>0</v>
      </c>
      <c r="O46" s="137">
        <v>0</v>
      </c>
      <c r="P46" s="137">
        <v>435</v>
      </c>
      <c r="Q46" s="137">
        <f t="shared" si="54"/>
        <v>0.35000000000002274</v>
      </c>
      <c r="R46" s="142">
        <f t="shared" si="55"/>
        <v>100.08045977011494</v>
      </c>
      <c r="S46" s="137">
        <f t="shared" si="11"/>
        <v>375</v>
      </c>
      <c r="T46" s="137">
        <f t="shared" si="49"/>
        <v>60.350000000000023</v>
      </c>
      <c r="U46" s="142">
        <f t="shared" si="35"/>
        <v>116.09333333333333</v>
      </c>
      <c r="V46" s="142">
        <f t="shared" si="36"/>
        <v>87.070000000000007</v>
      </c>
      <c r="W46" s="137">
        <v>419.18799999999999</v>
      </c>
      <c r="X46" s="138">
        <f t="shared" si="50"/>
        <v>16.162000000000035</v>
      </c>
      <c r="Y46" s="139">
        <f t="shared" si="53"/>
        <v>103.8555493000754</v>
      </c>
    </row>
    <row r="47" spans="1:25" s="118" customFormat="1" ht="28.5" customHeight="1" x14ac:dyDescent="0.25">
      <c r="A47" s="116">
        <f t="shared" si="56"/>
        <v>22</v>
      </c>
      <c r="B47" s="53" t="s">
        <v>8</v>
      </c>
      <c r="C47" s="117" t="s">
        <v>20</v>
      </c>
      <c r="D47" s="137">
        <v>1700</v>
      </c>
      <c r="E47" s="137">
        <v>12617.082</v>
      </c>
      <c r="F47" s="137">
        <f t="shared" si="10"/>
        <v>13170.963000000002</v>
      </c>
      <c r="G47" s="137">
        <v>1821.1769999999999</v>
      </c>
      <c r="H47" s="137">
        <v>567.76099999999997</v>
      </c>
      <c r="I47" s="137">
        <v>735.09400000000005</v>
      </c>
      <c r="J47" s="137">
        <v>1343.0830000000001</v>
      </c>
      <c r="K47" s="137">
        <v>1663.97</v>
      </c>
      <c r="L47" s="137">
        <v>5534.8720000000003</v>
      </c>
      <c r="M47" s="137">
        <v>323.41199999999998</v>
      </c>
      <c r="N47" s="137">
        <v>630.43899999999996</v>
      </c>
      <c r="O47" s="137">
        <v>551.15499999999997</v>
      </c>
      <c r="P47" s="137">
        <v>12617.082</v>
      </c>
      <c r="Q47" s="137">
        <f t="shared" si="54"/>
        <v>553.88100000000122</v>
      </c>
      <c r="R47" s="142">
        <f t="shared" si="55"/>
        <v>104.38992946229564</v>
      </c>
      <c r="S47" s="137">
        <f t="shared" si="11"/>
        <v>9462.8115000000016</v>
      </c>
      <c r="T47" s="137">
        <f t="shared" si="49"/>
        <v>3708.1514999999999</v>
      </c>
      <c r="U47" s="142">
        <f t="shared" si="35"/>
        <v>139.18657261639419</v>
      </c>
      <c r="V47" s="142">
        <f t="shared" si="36"/>
        <v>104.38992946229564</v>
      </c>
      <c r="W47" s="137">
        <v>6419.7639999999992</v>
      </c>
      <c r="X47" s="138">
        <f t="shared" si="50"/>
        <v>6751.1990000000023</v>
      </c>
      <c r="Y47" s="139">
        <f t="shared" si="53"/>
        <v>205.16272872336123</v>
      </c>
    </row>
    <row r="48" spans="1:25" s="118" customFormat="1" ht="125.25" customHeight="1" x14ac:dyDescent="0.25">
      <c r="A48" s="116">
        <f t="shared" si="56"/>
        <v>23</v>
      </c>
      <c r="B48" s="53" t="s">
        <v>50</v>
      </c>
      <c r="C48" s="117" t="s">
        <v>47</v>
      </c>
      <c r="D48" s="137">
        <v>2500</v>
      </c>
      <c r="E48" s="137">
        <v>2909</v>
      </c>
      <c r="F48" s="137">
        <f t="shared" si="10"/>
        <v>3182.319</v>
      </c>
      <c r="G48" s="137">
        <v>69.647000000000006</v>
      </c>
      <c r="H48" s="137">
        <v>102.447</v>
      </c>
      <c r="I48" s="137">
        <v>78.858999999999995</v>
      </c>
      <c r="J48" s="137">
        <v>208.977</v>
      </c>
      <c r="K48" s="137">
        <v>459.92700000000002</v>
      </c>
      <c r="L48" s="137">
        <v>679.62599999999998</v>
      </c>
      <c r="M48" s="137">
        <v>409.46300000000002</v>
      </c>
      <c r="N48" s="137">
        <v>909.00699999999995</v>
      </c>
      <c r="O48" s="137">
        <v>264.36599999999999</v>
      </c>
      <c r="P48" s="137">
        <v>2909</v>
      </c>
      <c r="Q48" s="137">
        <f t="shared" si="54"/>
        <v>273.31899999999996</v>
      </c>
      <c r="R48" s="142">
        <f t="shared" si="55"/>
        <v>109.39563423856995</v>
      </c>
      <c r="S48" s="137">
        <f t="shared" si="11"/>
        <v>2181.75</v>
      </c>
      <c r="T48" s="137">
        <f t="shared" si="49"/>
        <v>1000.569</v>
      </c>
      <c r="U48" s="142">
        <f t="shared" si="35"/>
        <v>145.86084565142662</v>
      </c>
      <c r="V48" s="142">
        <f t="shared" si="36"/>
        <v>109.39563423856995</v>
      </c>
      <c r="W48" s="137">
        <v>3768.3739999999998</v>
      </c>
      <c r="X48" s="138">
        <f t="shared" si="50"/>
        <v>-586.05499999999984</v>
      </c>
      <c r="Y48" s="139">
        <f t="shared" si="53"/>
        <v>84.44806699122752</v>
      </c>
    </row>
    <row r="49" spans="1:25" s="118" customFormat="1" ht="60.75" customHeight="1" x14ac:dyDescent="0.25">
      <c r="A49" s="116">
        <f t="shared" si="56"/>
        <v>24</v>
      </c>
      <c r="B49" s="53" t="s">
        <v>113</v>
      </c>
      <c r="C49" s="117" t="s">
        <v>112</v>
      </c>
      <c r="D49" s="137">
        <v>8.5</v>
      </c>
      <c r="E49" s="137">
        <v>85.564999999999998</v>
      </c>
      <c r="F49" s="137">
        <f t="shared" si="10"/>
        <v>85.634</v>
      </c>
      <c r="G49" s="137">
        <v>0.64500000000000002</v>
      </c>
      <c r="H49" s="137">
        <v>75.531000000000006</v>
      </c>
      <c r="I49" s="137">
        <v>0</v>
      </c>
      <c r="J49" s="137">
        <v>9.4580000000000002</v>
      </c>
      <c r="K49" s="137"/>
      <c r="L49" s="137">
        <v>0</v>
      </c>
      <c r="M49" s="137">
        <v>0</v>
      </c>
      <c r="N49" s="137">
        <v>0</v>
      </c>
      <c r="O49" s="137">
        <v>0</v>
      </c>
      <c r="P49" s="137">
        <v>85.564999999999998</v>
      </c>
      <c r="Q49" s="137">
        <f t="shared" si="54"/>
        <v>6.9000000000002615E-2</v>
      </c>
      <c r="R49" s="142">
        <f t="shared" si="55"/>
        <v>100.08064044878162</v>
      </c>
      <c r="S49" s="137">
        <f t="shared" si="11"/>
        <v>64.173749999999998</v>
      </c>
      <c r="T49" s="137">
        <f t="shared" si="49"/>
        <v>21.460250000000002</v>
      </c>
      <c r="U49" s="142">
        <f t="shared" si="35"/>
        <v>133.44085393170883</v>
      </c>
      <c r="V49" s="142">
        <f t="shared" si="36"/>
        <v>100.08064044878162</v>
      </c>
      <c r="W49" s="137">
        <v>8.4089999999999989</v>
      </c>
      <c r="X49" s="138">
        <f t="shared" si="50"/>
        <v>77.224999999999994</v>
      </c>
      <c r="Y49" s="139">
        <f t="shared" si="53"/>
        <v>1018.361279581401</v>
      </c>
    </row>
    <row r="50" spans="1:25" s="118" customFormat="1" ht="39" x14ac:dyDescent="0.25">
      <c r="A50" s="116">
        <f t="shared" si="56"/>
        <v>25</v>
      </c>
      <c r="B50" s="53" t="s">
        <v>79</v>
      </c>
      <c r="C50" s="117" t="s">
        <v>78</v>
      </c>
      <c r="D50" s="137">
        <v>0.1</v>
      </c>
      <c r="E50" s="137">
        <v>0.1</v>
      </c>
      <c r="F50" s="137">
        <f t="shared" si="10"/>
        <v>0</v>
      </c>
      <c r="G50" s="137">
        <v>0</v>
      </c>
      <c r="H50" s="137"/>
      <c r="I50" s="137">
        <v>0</v>
      </c>
      <c r="J50" s="137"/>
      <c r="K50" s="137"/>
      <c r="L50" s="137">
        <v>0</v>
      </c>
      <c r="M50" s="137"/>
      <c r="N50" s="137">
        <v>0</v>
      </c>
      <c r="O50" s="137"/>
      <c r="P50" s="137">
        <v>0</v>
      </c>
      <c r="Q50" s="137">
        <f t="shared" si="54"/>
        <v>0</v>
      </c>
      <c r="R50" s="142"/>
      <c r="S50" s="137">
        <f t="shared" si="11"/>
        <v>7.4999999999999997E-2</v>
      </c>
      <c r="T50" s="137">
        <f t="shared" si="49"/>
        <v>-7.4999999999999997E-2</v>
      </c>
      <c r="U50" s="142">
        <f t="shared" si="35"/>
        <v>0</v>
      </c>
      <c r="V50" s="142">
        <f t="shared" si="36"/>
        <v>0</v>
      </c>
      <c r="W50" s="137">
        <v>4.0000000000000001E-3</v>
      </c>
      <c r="X50" s="138">
        <f t="shared" si="50"/>
        <v>-4.0000000000000001E-3</v>
      </c>
      <c r="Y50" s="139"/>
    </row>
    <row r="51" spans="1:25" s="56" customFormat="1" ht="39.75" customHeight="1" x14ac:dyDescent="0.3">
      <c r="A51" s="164" t="s">
        <v>145</v>
      </c>
      <c r="B51" s="164"/>
      <c r="C51" s="164"/>
      <c r="D51" s="131">
        <f>D7+D8+D9+D14+D22+D28+D29+D30+D31+D32+D33+D34+D37+D43+D44+D45+D46+D47+D48+D50+D49+D36+D35+D42</f>
        <v>6249303.0779999988</v>
      </c>
      <c r="E51" s="131">
        <f>E7+E8+E9+E14+E22+E28+E29+E30+E31+E32+E33+E34+E37+E43+E44+E45+E46+E47+E48+E50+E49+E36+E35+E42</f>
        <v>6721973.9859999996</v>
      </c>
      <c r="F51" s="131">
        <f t="shared" si="10"/>
        <v>4911084.2820000006</v>
      </c>
      <c r="G51" s="131">
        <f t="shared" ref="G51:K51" si="57">G7+G8+G9+G14+G22+G28+G29+G30+G31+G32+G33+G34+G37+G43+G44+G45+G46+G47+G48+G50+G49+G36+G35+G21</f>
        <v>508078.70500000002</v>
      </c>
      <c r="H51" s="131">
        <f t="shared" si="57"/>
        <v>539626.52200000011</v>
      </c>
      <c r="I51" s="131">
        <f t="shared" si="57"/>
        <v>467582.87800000003</v>
      </c>
      <c r="J51" s="131">
        <f t="shared" si="57"/>
        <v>584664.69099999999</v>
      </c>
      <c r="K51" s="131">
        <f t="shared" si="57"/>
        <v>554426.73200000008</v>
      </c>
      <c r="L51" s="131">
        <f t="shared" ref="L51" si="58">L7+L8+L9+L14+L22+L28+L29+L30+L31+L32+L33+L34+L37+L43+L44+L45+L46+L47+L48+L50+L49+L36+L35+L21</f>
        <v>529850.821</v>
      </c>
      <c r="M51" s="131">
        <f>M7+M8+M9+M14+M22+M28+M29+M30+M31+M32+M33+M34+M37+M43+M44+M45+M46+M47+M48+M50+M49+M36+M35+M21+M42</f>
        <v>647533.69200000004</v>
      </c>
      <c r="N51" s="131">
        <f>N7+N8+N9+N14+N22+N28+N29+N30+N31+N32+N33+N34+N37+N43+N44+N45+N46+N47+N48+N50+N49+N36+N35+N21+N42</f>
        <v>575682.92099999986</v>
      </c>
      <c r="O51" s="131">
        <f>O7+O8+O9+O14+O22+O28+O29+O30+O31+O32+O33+O34+O37+O43+O44+O45+O46+O47+O48+O50+O49+O36+O35+O21+O42</f>
        <v>503637.32</v>
      </c>
      <c r="P51" s="131">
        <f>P7+P8+P9+P14+P22+P28+P29+P30+P31+P32+P33+P34+P37+P43+P44+P45+P46+P47+P48+P50+P49+P36+P35+P42</f>
        <v>4786518.3290000008</v>
      </c>
      <c r="Q51" s="131">
        <f t="shared" si="54"/>
        <v>124565.95299999975</v>
      </c>
      <c r="R51" s="109">
        <f t="shared" ref="R51:R59" si="59">F51/P51*100</f>
        <v>102.60243342734728</v>
      </c>
      <c r="S51" s="131">
        <f>S7+S8+S9+S14+S22+S28+S29+S30+S31+S32+S33+S34+S37+S43+S44+S45+S46+S47+S48+S50+S49+S36+S35+S42</f>
        <v>5041480.4894999992</v>
      </c>
      <c r="T51" s="131">
        <f t="shared" si="49"/>
        <v>-130396.20749999862</v>
      </c>
      <c r="U51" s="109">
        <f t="shared" si="35"/>
        <v>97.413533429880815</v>
      </c>
      <c r="V51" s="109">
        <f t="shared" si="36"/>
        <v>73.060150072410607</v>
      </c>
      <c r="W51" s="131">
        <f>W7+W8+W9+W14+W22+W28+W29+W30+W31+W32+W33+W34+W37+W43+W44+W45+W46+W47+W48+W50+W49+W36+W35+W21+W42</f>
        <v>4136444.3740000012</v>
      </c>
      <c r="X51" s="54">
        <f t="shared" si="50"/>
        <v>774639.90799999936</v>
      </c>
      <c r="Y51" s="55">
        <f>F51/W51*100</f>
        <v>118.72719267951648</v>
      </c>
    </row>
    <row r="52" spans="1:25" s="133" customFormat="1" ht="103.5" customHeight="1" x14ac:dyDescent="0.25">
      <c r="A52" s="134">
        <v>1</v>
      </c>
      <c r="B52" s="136" t="s">
        <v>189</v>
      </c>
      <c r="C52" s="135" t="s">
        <v>190</v>
      </c>
      <c r="D52" s="141"/>
      <c r="E52" s="141">
        <v>13299</v>
      </c>
      <c r="F52" s="137">
        <f t="shared" si="10"/>
        <v>13299</v>
      </c>
      <c r="G52" s="137"/>
      <c r="H52" s="137"/>
      <c r="I52" s="137"/>
      <c r="J52" s="137"/>
      <c r="K52" s="137"/>
      <c r="L52" s="137">
        <v>5960.1</v>
      </c>
      <c r="M52" s="137">
        <v>3669.5</v>
      </c>
      <c r="N52" s="137">
        <v>3669.4</v>
      </c>
      <c r="O52" s="137">
        <v>0</v>
      </c>
      <c r="P52" s="137">
        <v>13299</v>
      </c>
      <c r="Q52" s="137">
        <f t="shared" ref="Q52" si="60">F52-P52</f>
        <v>0</v>
      </c>
      <c r="R52" s="142">
        <f t="shared" ref="R52" si="61">F52/P52*100</f>
        <v>100</v>
      </c>
      <c r="S52" s="137">
        <f t="shared" ref="S52:S53" si="62">P52</f>
        <v>13299</v>
      </c>
      <c r="T52" s="137">
        <f t="shared" ref="T52:T53" si="63">F52-S52</f>
        <v>0</v>
      </c>
      <c r="U52" s="142">
        <f t="shared" ref="U52" si="64">F52/S52*100</f>
        <v>100</v>
      </c>
      <c r="V52" s="142">
        <f t="shared" si="36"/>
        <v>100</v>
      </c>
      <c r="W52" s="137">
        <v>13474.3</v>
      </c>
      <c r="X52" s="138">
        <f t="shared" si="50"/>
        <v>-175.29999999999927</v>
      </c>
      <c r="Y52" s="139">
        <f t="shared" ref="Y52:Y53" si="65">F52/W52*100</f>
        <v>98.699004772047545</v>
      </c>
    </row>
    <row r="53" spans="1:25" s="133" customFormat="1" ht="58.5" x14ac:dyDescent="0.25">
      <c r="A53" s="134">
        <f>A52+1</f>
        <v>2</v>
      </c>
      <c r="B53" s="136" t="s">
        <v>195</v>
      </c>
      <c r="C53" s="135" t="s">
        <v>196</v>
      </c>
      <c r="D53" s="141"/>
      <c r="E53" s="141"/>
      <c r="F53" s="137">
        <f t="shared" si="10"/>
        <v>0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42"/>
      <c r="S53" s="137">
        <f t="shared" si="62"/>
        <v>0</v>
      </c>
      <c r="T53" s="137">
        <f t="shared" si="63"/>
        <v>0</v>
      </c>
      <c r="U53" s="142"/>
      <c r="V53" s="142"/>
      <c r="W53" s="137">
        <v>831.9</v>
      </c>
      <c r="X53" s="138">
        <f t="shared" si="50"/>
        <v>-831.9</v>
      </c>
      <c r="Y53" s="139">
        <f t="shared" si="65"/>
        <v>0</v>
      </c>
    </row>
    <row r="54" spans="1:25" s="133" customFormat="1" ht="23.25" x14ac:dyDescent="0.25">
      <c r="A54" s="134">
        <f t="shared" ref="A54:A56" si="66">A53+1</f>
        <v>3</v>
      </c>
      <c r="B54" s="136" t="s">
        <v>132</v>
      </c>
      <c r="C54" s="135" t="s">
        <v>52</v>
      </c>
      <c r="D54" s="141">
        <v>599998.4</v>
      </c>
      <c r="E54" s="141">
        <v>898950.2</v>
      </c>
      <c r="F54" s="137">
        <f t="shared" si="10"/>
        <v>674736.4</v>
      </c>
      <c r="G54" s="137">
        <v>68639.8</v>
      </c>
      <c r="H54" s="137">
        <v>68639.8</v>
      </c>
      <c r="I54" s="137">
        <v>68639.8</v>
      </c>
      <c r="J54" s="137">
        <v>68639.8</v>
      </c>
      <c r="K54" s="137">
        <v>87479.8</v>
      </c>
      <c r="L54" s="137">
        <v>175079.6</v>
      </c>
      <c r="M54" s="137">
        <v>31439.9</v>
      </c>
      <c r="N54" s="137">
        <v>31439.9</v>
      </c>
      <c r="O54" s="137">
        <v>74738</v>
      </c>
      <c r="P54" s="137">
        <v>674736.4</v>
      </c>
      <c r="Q54" s="137">
        <f t="shared" si="54"/>
        <v>0</v>
      </c>
      <c r="R54" s="142">
        <f t="shared" si="59"/>
        <v>100</v>
      </c>
      <c r="S54" s="137">
        <f>P54</f>
        <v>674736.4</v>
      </c>
      <c r="T54" s="137">
        <f t="shared" si="49"/>
        <v>0</v>
      </c>
      <c r="U54" s="142">
        <f t="shared" si="35"/>
        <v>100</v>
      </c>
      <c r="V54" s="142">
        <f>F54/E54*100</f>
        <v>75.058262404302269</v>
      </c>
      <c r="W54" s="137">
        <v>645064.4</v>
      </c>
      <c r="X54" s="138">
        <f t="shared" si="50"/>
        <v>29672</v>
      </c>
      <c r="Y54" s="139">
        <f>F54/W54*100</f>
        <v>104.59985080559397</v>
      </c>
    </row>
    <row r="55" spans="1:25" s="133" customFormat="1" ht="44.25" customHeight="1" x14ac:dyDescent="0.25">
      <c r="A55" s="134">
        <f t="shared" si="66"/>
        <v>4</v>
      </c>
      <c r="B55" s="136" t="s">
        <v>158</v>
      </c>
      <c r="C55" s="135" t="s">
        <v>157</v>
      </c>
      <c r="D55" s="141"/>
      <c r="E55" s="141">
        <v>3529.8</v>
      </c>
      <c r="F55" s="137">
        <f t="shared" si="10"/>
        <v>2471</v>
      </c>
      <c r="G55" s="137">
        <v>353</v>
      </c>
      <c r="H55" s="137">
        <v>353</v>
      </c>
      <c r="I55" s="137">
        <v>353</v>
      </c>
      <c r="J55" s="137">
        <v>353</v>
      </c>
      <c r="K55" s="137">
        <v>353</v>
      </c>
      <c r="L55" s="137">
        <v>353</v>
      </c>
      <c r="M55" s="137">
        <v>0</v>
      </c>
      <c r="N55" s="137"/>
      <c r="O55" s="137">
        <v>353</v>
      </c>
      <c r="P55" s="137">
        <v>2471</v>
      </c>
      <c r="Q55" s="137">
        <f t="shared" si="54"/>
        <v>0</v>
      </c>
      <c r="R55" s="142">
        <f t="shared" si="59"/>
        <v>100</v>
      </c>
      <c r="S55" s="137">
        <f t="shared" ref="S55:S67" si="67">P55</f>
        <v>2471</v>
      </c>
      <c r="T55" s="137">
        <f t="shared" ref="T55:T67" si="68">F55-S55</f>
        <v>0</v>
      </c>
      <c r="U55" s="142">
        <f t="shared" ref="U55:U67" si="69">F55/S55*100</f>
        <v>100</v>
      </c>
      <c r="V55" s="142">
        <f t="shared" si="36"/>
        <v>70.003966230381323</v>
      </c>
      <c r="W55" s="137"/>
      <c r="X55" s="138">
        <f t="shared" si="50"/>
        <v>2471</v>
      </c>
      <c r="Y55" s="139"/>
    </row>
    <row r="56" spans="1:25" s="133" customFormat="1" ht="71.25" customHeight="1" x14ac:dyDescent="0.25">
      <c r="A56" s="134">
        <f t="shared" si="66"/>
        <v>5</v>
      </c>
      <c r="B56" s="136" t="s">
        <v>163</v>
      </c>
      <c r="C56" s="135" t="s">
        <v>162</v>
      </c>
      <c r="D56" s="141"/>
      <c r="E56" s="141">
        <v>25364.7</v>
      </c>
      <c r="F56" s="137">
        <f t="shared" si="10"/>
        <v>25364.699999999997</v>
      </c>
      <c r="G56" s="137"/>
      <c r="H56" s="137"/>
      <c r="I56" s="137"/>
      <c r="J56" s="137"/>
      <c r="K56" s="137">
        <v>7165.2</v>
      </c>
      <c r="L56" s="137">
        <v>7165.2</v>
      </c>
      <c r="M56" s="137">
        <v>7165.2</v>
      </c>
      <c r="N56" s="137">
        <v>3869.1</v>
      </c>
      <c r="O56" s="137">
        <v>0</v>
      </c>
      <c r="P56" s="137">
        <v>25364.7</v>
      </c>
      <c r="Q56" s="137">
        <f t="shared" si="54"/>
        <v>0</v>
      </c>
      <c r="R56" s="142">
        <f t="shared" si="59"/>
        <v>99.999999999999986</v>
      </c>
      <c r="S56" s="137">
        <f t="shared" si="67"/>
        <v>25364.7</v>
      </c>
      <c r="T56" s="137">
        <f t="shared" si="68"/>
        <v>0</v>
      </c>
      <c r="U56" s="142">
        <f t="shared" si="69"/>
        <v>99.999999999999986</v>
      </c>
      <c r="V56" s="142">
        <f t="shared" si="36"/>
        <v>99.999999999999986</v>
      </c>
      <c r="W56" s="137"/>
      <c r="X56" s="138">
        <f t="shared" si="50"/>
        <v>25364.699999999997</v>
      </c>
      <c r="Y56" s="139"/>
    </row>
    <row r="57" spans="1:25" s="133" customFormat="1" ht="39" x14ac:dyDescent="0.25">
      <c r="A57" s="134">
        <f t="shared" ref="A57:A68" si="70">A56+1</f>
        <v>6</v>
      </c>
      <c r="B57" s="136" t="s">
        <v>160</v>
      </c>
      <c r="C57" s="135" t="s">
        <v>159</v>
      </c>
      <c r="D57" s="141"/>
      <c r="E57" s="141">
        <v>90822.1</v>
      </c>
      <c r="F57" s="137">
        <f t="shared" si="10"/>
        <v>51301</v>
      </c>
      <c r="G57" s="137">
        <v>6048.4</v>
      </c>
      <c r="H57" s="137">
        <v>6377</v>
      </c>
      <c r="I57" s="137">
        <v>6212.7</v>
      </c>
      <c r="J57" s="137">
        <v>6212.7</v>
      </c>
      <c r="K57" s="137">
        <v>6212.7</v>
      </c>
      <c r="L57" s="137">
        <v>6218.5</v>
      </c>
      <c r="M57" s="137">
        <v>0</v>
      </c>
      <c r="N57" s="137">
        <v>845.3</v>
      </c>
      <c r="O57" s="137">
        <v>13173.7</v>
      </c>
      <c r="P57" s="137">
        <v>51301</v>
      </c>
      <c r="Q57" s="137">
        <f>F57-P57</f>
        <v>0</v>
      </c>
      <c r="R57" s="142">
        <f t="shared" si="59"/>
        <v>100</v>
      </c>
      <c r="S57" s="137">
        <f t="shared" si="67"/>
        <v>51301</v>
      </c>
      <c r="T57" s="137">
        <f t="shared" si="68"/>
        <v>0</v>
      </c>
      <c r="U57" s="142">
        <f t="shared" si="69"/>
        <v>100</v>
      </c>
      <c r="V57" s="142">
        <f t="shared" si="36"/>
        <v>56.48515064064803</v>
      </c>
      <c r="W57" s="137"/>
      <c r="X57" s="138">
        <f t="shared" si="50"/>
        <v>51301</v>
      </c>
      <c r="Y57" s="139"/>
    </row>
    <row r="58" spans="1:25" s="133" customFormat="1" ht="40.5" customHeight="1" x14ac:dyDescent="0.25">
      <c r="A58" s="134">
        <f t="shared" si="70"/>
        <v>7</v>
      </c>
      <c r="B58" s="136" t="s">
        <v>164</v>
      </c>
      <c r="C58" s="135" t="s">
        <v>165</v>
      </c>
      <c r="D58" s="141"/>
      <c r="E58" s="141">
        <v>1795.681</v>
      </c>
      <c r="F58" s="137">
        <f t="shared" si="10"/>
        <v>1795.681</v>
      </c>
      <c r="G58" s="137"/>
      <c r="H58" s="137"/>
      <c r="I58" s="137">
        <v>337.25700000000001</v>
      </c>
      <c r="J58" s="137">
        <v>667.202</v>
      </c>
      <c r="K58" s="137">
        <v>791.22199999999998</v>
      </c>
      <c r="L58" s="137"/>
      <c r="M58" s="137">
        <v>0</v>
      </c>
      <c r="N58" s="137"/>
      <c r="O58" s="137">
        <v>0</v>
      </c>
      <c r="P58" s="137">
        <v>1795.681</v>
      </c>
      <c r="Q58" s="137">
        <f>F58-P58</f>
        <v>0</v>
      </c>
      <c r="R58" s="142">
        <f t="shared" si="59"/>
        <v>100</v>
      </c>
      <c r="S58" s="137">
        <f t="shared" si="67"/>
        <v>1795.681</v>
      </c>
      <c r="T58" s="137">
        <f t="shared" si="68"/>
        <v>0</v>
      </c>
      <c r="U58" s="142">
        <f t="shared" si="69"/>
        <v>100</v>
      </c>
      <c r="V58" s="142">
        <f t="shared" ref="V58" si="71">F58/E58*100</f>
        <v>100</v>
      </c>
      <c r="W58" s="137">
        <v>4778.9139999999998</v>
      </c>
      <c r="X58" s="138">
        <f t="shared" si="50"/>
        <v>-2983.2329999999997</v>
      </c>
      <c r="Y58" s="139">
        <f>F58/W58*100</f>
        <v>37.57508505070399</v>
      </c>
    </row>
    <row r="59" spans="1:25" s="133" customFormat="1" ht="299.25" customHeight="1" x14ac:dyDescent="0.25">
      <c r="A59" s="134">
        <f t="shared" si="70"/>
        <v>8</v>
      </c>
      <c r="B59" s="136" t="s">
        <v>192</v>
      </c>
      <c r="C59" s="135" t="s">
        <v>191</v>
      </c>
      <c r="D59" s="141"/>
      <c r="E59" s="141">
        <v>137410.092</v>
      </c>
      <c r="F59" s="137">
        <f t="shared" si="10"/>
        <v>137410.092</v>
      </c>
      <c r="G59" s="137"/>
      <c r="H59" s="137"/>
      <c r="I59" s="137"/>
      <c r="J59" s="137"/>
      <c r="K59" s="137"/>
      <c r="L59" s="137"/>
      <c r="M59" s="137"/>
      <c r="N59" s="137">
        <v>44792.362999999998</v>
      </c>
      <c r="O59" s="137">
        <v>92617.729000000007</v>
      </c>
      <c r="P59" s="137">
        <v>137410.092</v>
      </c>
      <c r="Q59" s="137">
        <f t="shared" ref="Q59:Q62" si="72">F59-P59</f>
        <v>0</v>
      </c>
      <c r="R59" s="142">
        <f t="shared" si="59"/>
        <v>100</v>
      </c>
      <c r="S59" s="137">
        <f t="shared" ref="S59:S62" si="73">P59</f>
        <v>137410.092</v>
      </c>
      <c r="T59" s="137">
        <f t="shared" ref="T59" si="74">F59-S59</f>
        <v>0</v>
      </c>
      <c r="U59" s="142">
        <f t="shared" ref="U59" si="75">F59/S59*100</f>
        <v>100</v>
      </c>
      <c r="V59" s="142">
        <f t="shared" ref="V59" si="76">F59/E59*100</f>
        <v>100</v>
      </c>
      <c r="W59" s="137"/>
      <c r="X59" s="138">
        <f t="shared" ref="X59:X62" si="77">F59-W59</f>
        <v>137410.092</v>
      </c>
      <c r="Y59" s="139"/>
    </row>
    <row r="60" spans="1:25" s="133" customFormat="1" ht="282" customHeight="1" x14ac:dyDescent="0.25">
      <c r="A60" s="134">
        <f t="shared" si="70"/>
        <v>9</v>
      </c>
      <c r="B60" s="136" t="s">
        <v>200</v>
      </c>
      <c r="C60" s="135">
        <v>41050400</v>
      </c>
      <c r="D60" s="141"/>
      <c r="E60" s="141"/>
      <c r="F60" s="137">
        <f t="shared" si="10"/>
        <v>0</v>
      </c>
      <c r="G60" s="137"/>
      <c r="H60" s="137"/>
      <c r="I60" s="137"/>
      <c r="J60" s="137"/>
      <c r="K60" s="137"/>
      <c r="L60" s="137"/>
      <c r="M60" s="137"/>
      <c r="N60" s="137"/>
      <c r="O60" s="137">
        <v>0</v>
      </c>
      <c r="P60" s="137">
        <v>0</v>
      </c>
      <c r="Q60" s="137">
        <f t="shared" si="72"/>
        <v>0</v>
      </c>
      <c r="R60" s="142"/>
      <c r="S60" s="137">
        <f t="shared" si="73"/>
        <v>0</v>
      </c>
      <c r="T60" s="137">
        <f t="shared" ref="T60:T62" si="78">F60-S60</f>
        <v>0</v>
      </c>
      <c r="U60" s="142"/>
      <c r="V60" s="142"/>
      <c r="W60" s="137">
        <v>121536.639</v>
      </c>
      <c r="X60" s="138">
        <f t="shared" si="77"/>
        <v>-121536.639</v>
      </c>
      <c r="Y60" s="139">
        <f t="shared" ref="Y60:Y62" si="79">F60/W60*100</f>
        <v>0</v>
      </c>
    </row>
    <row r="61" spans="1:25" s="133" customFormat="1" ht="214.5" x14ac:dyDescent="0.25">
      <c r="A61" s="134">
        <f t="shared" si="70"/>
        <v>10</v>
      </c>
      <c r="B61" s="136" t="s">
        <v>198</v>
      </c>
      <c r="C61" s="135">
        <v>41050500</v>
      </c>
      <c r="D61" s="141"/>
      <c r="E61" s="141"/>
      <c r="F61" s="137">
        <f t="shared" si="10"/>
        <v>0</v>
      </c>
      <c r="G61" s="137"/>
      <c r="H61" s="137"/>
      <c r="I61" s="137"/>
      <c r="J61" s="137"/>
      <c r="K61" s="137"/>
      <c r="L61" s="137"/>
      <c r="M61" s="137"/>
      <c r="N61" s="137"/>
      <c r="O61" s="137">
        <v>0</v>
      </c>
      <c r="P61" s="137">
        <v>0</v>
      </c>
      <c r="Q61" s="137">
        <f t="shared" si="72"/>
        <v>0</v>
      </c>
      <c r="R61" s="142"/>
      <c r="S61" s="137">
        <f t="shared" si="73"/>
        <v>0</v>
      </c>
      <c r="T61" s="137">
        <f t="shared" si="78"/>
        <v>0</v>
      </c>
      <c r="U61" s="142"/>
      <c r="V61" s="142"/>
      <c r="W61" s="137">
        <v>6536.9610000000002</v>
      </c>
      <c r="X61" s="138">
        <f t="shared" si="77"/>
        <v>-6536.9610000000002</v>
      </c>
      <c r="Y61" s="139">
        <f t="shared" si="79"/>
        <v>0</v>
      </c>
    </row>
    <row r="62" spans="1:25" s="133" customFormat="1" ht="292.5" x14ac:dyDescent="0.25">
      <c r="A62" s="134">
        <f t="shared" si="70"/>
        <v>11</v>
      </c>
      <c r="B62" s="136" t="s">
        <v>199</v>
      </c>
      <c r="C62" s="135">
        <v>41050600</v>
      </c>
      <c r="D62" s="141"/>
      <c r="E62" s="141"/>
      <c r="F62" s="137">
        <f t="shared" si="10"/>
        <v>0</v>
      </c>
      <c r="G62" s="137"/>
      <c r="H62" s="137"/>
      <c r="I62" s="137"/>
      <c r="J62" s="137"/>
      <c r="K62" s="137"/>
      <c r="L62" s="137"/>
      <c r="M62" s="137"/>
      <c r="N62" s="137"/>
      <c r="O62" s="137">
        <v>0</v>
      </c>
      <c r="P62" s="137">
        <v>0</v>
      </c>
      <c r="Q62" s="137">
        <f t="shared" si="72"/>
        <v>0</v>
      </c>
      <c r="R62" s="142"/>
      <c r="S62" s="137">
        <f t="shared" si="73"/>
        <v>0</v>
      </c>
      <c r="T62" s="137">
        <f t="shared" si="78"/>
        <v>0</v>
      </c>
      <c r="U62" s="142"/>
      <c r="V62" s="142"/>
      <c r="W62" s="137">
        <v>27497.332000000002</v>
      </c>
      <c r="X62" s="138">
        <f t="shared" si="77"/>
        <v>-27497.332000000002</v>
      </c>
      <c r="Y62" s="139">
        <f t="shared" si="79"/>
        <v>0</v>
      </c>
    </row>
    <row r="63" spans="1:25" s="133" customFormat="1" ht="39" x14ac:dyDescent="0.25">
      <c r="A63" s="134">
        <f t="shared" si="70"/>
        <v>12</v>
      </c>
      <c r="B63" s="101" t="s">
        <v>133</v>
      </c>
      <c r="C63" s="83" t="s">
        <v>109</v>
      </c>
      <c r="D63" s="141">
        <v>18676.11</v>
      </c>
      <c r="E63" s="141">
        <v>27518.71</v>
      </c>
      <c r="F63" s="137">
        <f t="shared" si="10"/>
        <v>20685.932000000001</v>
      </c>
      <c r="G63" s="137">
        <v>2136.527</v>
      </c>
      <c r="H63" s="137">
        <v>2136.527</v>
      </c>
      <c r="I63" s="137">
        <v>2136.527</v>
      </c>
      <c r="J63" s="137">
        <v>2136.527</v>
      </c>
      <c r="K63" s="137">
        <v>2722.953</v>
      </c>
      <c r="L63" s="137">
        <v>5449.6769999999997</v>
      </c>
      <c r="M63" s="137">
        <v>978.58</v>
      </c>
      <c r="N63" s="137">
        <v>711.09199999999998</v>
      </c>
      <c r="O63" s="137">
        <v>2277.5219999999999</v>
      </c>
      <c r="P63" s="137">
        <v>20685.932000000001</v>
      </c>
      <c r="Q63" s="137">
        <f t="shared" ref="Q63:Q76" si="80">F63-P63</f>
        <v>0</v>
      </c>
      <c r="R63" s="142">
        <f t="shared" ref="R63:R68" si="81">F63/P63*100</f>
        <v>100</v>
      </c>
      <c r="S63" s="137">
        <f t="shared" si="67"/>
        <v>20685.932000000001</v>
      </c>
      <c r="T63" s="137">
        <f t="shared" si="68"/>
        <v>0</v>
      </c>
      <c r="U63" s="142">
        <f t="shared" si="69"/>
        <v>100</v>
      </c>
      <c r="V63" s="142">
        <f t="shared" ref="V63:V71" si="82">F63/E63*100</f>
        <v>75.170427683565109</v>
      </c>
      <c r="W63" s="137">
        <v>17196.206000000002</v>
      </c>
      <c r="X63" s="138">
        <f t="shared" si="50"/>
        <v>3489.7259999999987</v>
      </c>
      <c r="Y63" s="139">
        <f>F63/W63*100</f>
        <v>120.29358103758467</v>
      </c>
    </row>
    <row r="64" spans="1:25" s="133" customFormat="1" ht="58.5" x14ac:dyDescent="0.25">
      <c r="A64" s="134">
        <f t="shared" si="70"/>
        <v>13</v>
      </c>
      <c r="B64" s="101" t="s">
        <v>201</v>
      </c>
      <c r="C64" s="83">
        <v>41051200</v>
      </c>
      <c r="D64" s="141"/>
      <c r="E64" s="141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42"/>
      <c r="S64" s="137"/>
      <c r="T64" s="137"/>
      <c r="U64" s="142"/>
      <c r="V64" s="142"/>
      <c r="W64" s="137">
        <v>2257.1999999999998</v>
      </c>
      <c r="X64" s="138">
        <f t="shared" ref="X64:X65" si="83">F64-W64</f>
        <v>-2257.1999999999998</v>
      </c>
      <c r="Y64" s="139">
        <f t="shared" ref="Y64:Y65" si="84">F64/W64*100</f>
        <v>0</v>
      </c>
    </row>
    <row r="65" spans="1:25" s="133" customFormat="1" ht="58.5" x14ac:dyDescent="0.25">
      <c r="A65" s="134">
        <f t="shared" si="70"/>
        <v>14</v>
      </c>
      <c r="B65" s="101" t="s">
        <v>202</v>
      </c>
      <c r="C65" s="83" t="s">
        <v>203</v>
      </c>
      <c r="D65" s="141"/>
      <c r="E65" s="141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42"/>
      <c r="S65" s="137"/>
      <c r="T65" s="137"/>
      <c r="U65" s="142"/>
      <c r="V65" s="142"/>
      <c r="W65" s="137">
        <v>755.755</v>
      </c>
      <c r="X65" s="138">
        <f t="shared" si="83"/>
        <v>-755.755</v>
      </c>
      <c r="Y65" s="139">
        <f t="shared" si="84"/>
        <v>0</v>
      </c>
    </row>
    <row r="66" spans="1:25" s="133" customFormat="1" ht="58.5" x14ac:dyDescent="0.25">
      <c r="A66" s="134">
        <f t="shared" si="70"/>
        <v>15</v>
      </c>
      <c r="B66" s="101" t="s">
        <v>184</v>
      </c>
      <c r="C66" s="83" t="s">
        <v>185</v>
      </c>
      <c r="D66" s="141"/>
      <c r="E66" s="141">
        <v>79.055999999999997</v>
      </c>
      <c r="F66" s="137">
        <f t="shared" si="10"/>
        <v>52.704000000000001</v>
      </c>
      <c r="G66" s="137"/>
      <c r="H66" s="137"/>
      <c r="I66" s="137"/>
      <c r="J66" s="137">
        <v>8.7840000000000007</v>
      </c>
      <c r="K66" s="137">
        <v>8.7840000000000007</v>
      </c>
      <c r="L66" s="137">
        <v>8.7840000000000007</v>
      </c>
      <c r="M66" s="137">
        <v>8.7840000000000007</v>
      </c>
      <c r="N66" s="137">
        <v>8.7840000000000007</v>
      </c>
      <c r="O66" s="137">
        <v>8.7840000000000007</v>
      </c>
      <c r="P66" s="137">
        <v>52.704000000000001</v>
      </c>
      <c r="Q66" s="137">
        <f t="shared" ref="Q66" si="85">F66-P66</f>
        <v>0</v>
      </c>
      <c r="R66" s="142">
        <f t="shared" ref="R66" si="86">F66/P66*100</f>
        <v>100</v>
      </c>
      <c r="S66" s="137">
        <f t="shared" si="67"/>
        <v>52.704000000000001</v>
      </c>
      <c r="T66" s="137">
        <f t="shared" si="68"/>
        <v>0</v>
      </c>
      <c r="U66" s="142">
        <f t="shared" si="69"/>
        <v>100</v>
      </c>
      <c r="V66" s="142">
        <f t="shared" si="82"/>
        <v>66.666666666666671</v>
      </c>
      <c r="W66" s="137">
        <v>51.972000000000001</v>
      </c>
      <c r="X66" s="138">
        <f t="shared" ref="X66" si="87">F66-W66</f>
        <v>0.73199999999999932</v>
      </c>
      <c r="Y66" s="139">
        <f>F66/W66*100</f>
        <v>101.40845070422534</v>
      </c>
    </row>
    <row r="67" spans="1:25" s="133" customFormat="1" ht="78" x14ac:dyDescent="0.25">
      <c r="A67" s="134">
        <f t="shared" si="70"/>
        <v>16</v>
      </c>
      <c r="B67" s="101" t="s">
        <v>170</v>
      </c>
      <c r="C67" s="83">
        <v>41059300</v>
      </c>
      <c r="D67" s="141"/>
      <c r="E67" s="141">
        <v>4550.3829999999998</v>
      </c>
      <c r="F67" s="137">
        <f t="shared" si="10"/>
        <v>3371.806</v>
      </c>
      <c r="G67" s="137">
        <v>0</v>
      </c>
      <c r="H67" s="137">
        <v>773.75400000000002</v>
      </c>
      <c r="I67" s="137">
        <v>386.87700000000001</v>
      </c>
      <c r="J67" s="137">
        <v>386.87700000000001</v>
      </c>
      <c r="K67" s="137">
        <v>386.87700000000001</v>
      </c>
      <c r="L67" s="137">
        <v>386.87700000000001</v>
      </c>
      <c r="M67" s="137">
        <v>386.87700000000001</v>
      </c>
      <c r="N67" s="137">
        <v>386.87700000000001</v>
      </c>
      <c r="O67" s="137">
        <v>276.79000000000002</v>
      </c>
      <c r="P67" s="137">
        <v>3371.806</v>
      </c>
      <c r="Q67" s="137">
        <f t="shared" si="80"/>
        <v>0</v>
      </c>
      <c r="R67" s="142">
        <f t="shared" si="81"/>
        <v>100</v>
      </c>
      <c r="S67" s="137">
        <f t="shared" si="67"/>
        <v>3371.806</v>
      </c>
      <c r="T67" s="137">
        <f t="shared" si="68"/>
        <v>0</v>
      </c>
      <c r="U67" s="142">
        <f t="shared" si="69"/>
        <v>100</v>
      </c>
      <c r="V67" s="142">
        <f t="shared" si="82"/>
        <v>74.099388996486667</v>
      </c>
      <c r="W67" s="137">
        <v>0</v>
      </c>
      <c r="X67" s="138">
        <f t="shared" si="50"/>
        <v>3371.806</v>
      </c>
      <c r="Y67" s="139"/>
    </row>
    <row r="68" spans="1:25" s="133" customFormat="1" ht="30.75" customHeight="1" x14ac:dyDescent="0.25">
      <c r="A68" s="134">
        <f t="shared" si="70"/>
        <v>17</v>
      </c>
      <c r="B68" s="102" t="s">
        <v>134</v>
      </c>
      <c r="C68" s="83" t="s">
        <v>101</v>
      </c>
      <c r="D68" s="141">
        <f>SUM(D69:D75)</f>
        <v>1644</v>
      </c>
      <c r="E68" s="141">
        <f>SUM(E69:E75)</f>
        <v>3198.1639999999998</v>
      </c>
      <c r="F68" s="137">
        <f t="shared" si="10"/>
        <v>2804.1819999999993</v>
      </c>
      <c r="G68" s="137">
        <f t="shared" ref="G68:O68" si="88">SUM(G69:G75)</f>
        <v>0</v>
      </c>
      <c r="H68" s="137">
        <f t="shared" si="88"/>
        <v>258</v>
      </c>
      <c r="I68" s="137">
        <f t="shared" si="88"/>
        <v>399.90500000000003</v>
      </c>
      <c r="J68" s="137">
        <f t="shared" si="88"/>
        <v>540.26599999999996</v>
      </c>
      <c r="K68" s="137">
        <f t="shared" ref="K68:N68" si="89">SUM(K69:K75)</f>
        <v>290.60599999999999</v>
      </c>
      <c r="L68" s="137">
        <f t="shared" si="89"/>
        <v>274.19499999999999</v>
      </c>
      <c r="M68" s="137">
        <f t="shared" si="89"/>
        <v>345.298</v>
      </c>
      <c r="N68" s="137">
        <f t="shared" si="89"/>
        <v>231.01999999999998</v>
      </c>
      <c r="O68" s="137">
        <f t="shared" si="88"/>
        <v>464.892</v>
      </c>
      <c r="P68" s="137">
        <f>SUM(P69:P75)</f>
        <v>2864.0659999999998</v>
      </c>
      <c r="Q68" s="137">
        <f t="shared" si="80"/>
        <v>-59.884000000000469</v>
      </c>
      <c r="R68" s="142">
        <f t="shared" si="81"/>
        <v>97.909126395830242</v>
      </c>
      <c r="S68" s="137">
        <f t="shared" ref="S68" si="90">P68</f>
        <v>2864.0659999999998</v>
      </c>
      <c r="T68" s="137">
        <f t="shared" ref="T68:T71" si="91">F68-S68</f>
        <v>-59.884000000000469</v>
      </c>
      <c r="U68" s="142">
        <f t="shared" ref="U68:U71" si="92">F68/S68*100</f>
        <v>97.909126395830242</v>
      </c>
      <c r="V68" s="142">
        <f t="shared" si="82"/>
        <v>87.680994470577474</v>
      </c>
      <c r="W68" s="137">
        <f>SUM(W69:W75)</f>
        <v>2127.9349999999999</v>
      </c>
      <c r="X68" s="138">
        <f t="shared" si="50"/>
        <v>676.24699999999939</v>
      </c>
      <c r="Y68" s="139">
        <f t="shared" ref="Y68:Y75" si="93">F68/W68*100</f>
        <v>131.77949514435355</v>
      </c>
    </row>
    <row r="69" spans="1:25" s="30" customFormat="1" ht="42.75" customHeight="1" x14ac:dyDescent="0.25">
      <c r="A69" s="29" t="s">
        <v>204</v>
      </c>
      <c r="B69" s="103" t="s">
        <v>135</v>
      </c>
      <c r="C69" s="67"/>
      <c r="D69" s="120">
        <v>48</v>
      </c>
      <c r="E69" s="120">
        <v>48</v>
      </c>
      <c r="F69" s="119">
        <f t="shared" si="10"/>
        <v>14.718</v>
      </c>
      <c r="G69" s="119">
        <v>0</v>
      </c>
      <c r="H69" s="119"/>
      <c r="I69" s="119"/>
      <c r="J69" s="119">
        <v>8.3810000000000002</v>
      </c>
      <c r="K69" s="119">
        <v>3.5609999999999999</v>
      </c>
      <c r="L69" s="119">
        <v>2.7759999999999998</v>
      </c>
      <c r="M69" s="119"/>
      <c r="N69" s="119"/>
      <c r="O69" s="119"/>
      <c r="P69" s="119">
        <v>36</v>
      </c>
      <c r="Q69" s="119">
        <f t="shared" ref="Q69" si="94">F69-P69</f>
        <v>-21.282</v>
      </c>
      <c r="R69" s="108">
        <f t="shared" ref="R69" si="95">F69/P69*100</f>
        <v>40.883333333333333</v>
      </c>
      <c r="S69" s="119">
        <f t="shared" ref="S69:S75" si="96">P69</f>
        <v>36</v>
      </c>
      <c r="T69" s="119">
        <f t="shared" si="91"/>
        <v>-21.282</v>
      </c>
      <c r="U69" s="108">
        <f t="shared" si="92"/>
        <v>40.883333333333333</v>
      </c>
      <c r="V69" s="108">
        <f t="shared" si="82"/>
        <v>30.662499999999998</v>
      </c>
      <c r="W69" s="119">
        <v>14.141</v>
      </c>
      <c r="X69" s="76">
        <f t="shared" si="50"/>
        <v>0.57699999999999996</v>
      </c>
      <c r="Y69" s="140">
        <f t="shared" si="93"/>
        <v>104.08033378120358</v>
      </c>
    </row>
    <row r="70" spans="1:25" s="30" customFormat="1" ht="48.75" customHeight="1" x14ac:dyDescent="0.25">
      <c r="A70" s="29" t="s">
        <v>205</v>
      </c>
      <c r="B70" s="103" t="s">
        <v>136</v>
      </c>
      <c r="C70" s="67"/>
      <c r="D70" s="120">
        <v>1246.7</v>
      </c>
      <c r="E70" s="120">
        <v>1246.7</v>
      </c>
      <c r="F70" s="119">
        <f t="shared" si="10"/>
        <v>936</v>
      </c>
      <c r="G70" s="119">
        <v>0</v>
      </c>
      <c r="H70" s="119">
        <v>208</v>
      </c>
      <c r="I70" s="119">
        <v>104</v>
      </c>
      <c r="J70" s="119">
        <v>104</v>
      </c>
      <c r="K70" s="119">
        <v>104</v>
      </c>
      <c r="L70" s="119">
        <v>104</v>
      </c>
      <c r="M70" s="119">
        <v>104</v>
      </c>
      <c r="N70" s="119">
        <v>104</v>
      </c>
      <c r="O70" s="119">
        <v>104</v>
      </c>
      <c r="P70" s="119">
        <v>936</v>
      </c>
      <c r="Q70" s="119">
        <f t="shared" ref="Q70:Q75" si="97">F70-P70</f>
        <v>0</v>
      </c>
      <c r="R70" s="108">
        <f t="shared" ref="R70:R75" si="98">F70/P70*100</f>
        <v>100</v>
      </c>
      <c r="S70" s="119">
        <f t="shared" si="96"/>
        <v>936</v>
      </c>
      <c r="T70" s="119">
        <f t="shared" si="91"/>
        <v>0</v>
      </c>
      <c r="U70" s="108">
        <f t="shared" si="92"/>
        <v>100</v>
      </c>
      <c r="V70" s="108">
        <f t="shared" si="82"/>
        <v>75.07820646506778</v>
      </c>
      <c r="W70" s="119">
        <v>730.75500000000011</v>
      </c>
      <c r="X70" s="76">
        <f t="shared" si="50"/>
        <v>205.24499999999989</v>
      </c>
      <c r="Y70" s="140">
        <f t="shared" si="93"/>
        <v>128.08670484635752</v>
      </c>
    </row>
    <row r="71" spans="1:25" s="30" customFormat="1" ht="58.5" x14ac:dyDescent="0.25">
      <c r="A71" s="29" t="s">
        <v>206</v>
      </c>
      <c r="B71" s="103" t="s">
        <v>137</v>
      </c>
      <c r="C71" s="67"/>
      <c r="D71" s="120">
        <v>349.3</v>
      </c>
      <c r="E71" s="120">
        <v>349.3</v>
      </c>
      <c r="F71" s="119">
        <f t="shared" si="10"/>
        <v>349.3</v>
      </c>
      <c r="G71" s="119">
        <v>0</v>
      </c>
      <c r="H71" s="119"/>
      <c r="I71" s="119">
        <v>174.65100000000001</v>
      </c>
      <c r="J71" s="119"/>
      <c r="K71" s="119"/>
      <c r="L71" s="119"/>
      <c r="M71" s="119"/>
      <c r="N71" s="119"/>
      <c r="O71" s="119">
        <v>174.649</v>
      </c>
      <c r="P71" s="119">
        <v>349.3</v>
      </c>
      <c r="Q71" s="119">
        <f t="shared" si="97"/>
        <v>0</v>
      </c>
      <c r="R71" s="108">
        <f t="shared" si="98"/>
        <v>100</v>
      </c>
      <c r="S71" s="119">
        <f t="shared" si="96"/>
        <v>349.3</v>
      </c>
      <c r="T71" s="119">
        <f t="shared" si="91"/>
        <v>0</v>
      </c>
      <c r="U71" s="108">
        <f t="shared" si="92"/>
        <v>100</v>
      </c>
      <c r="V71" s="108">
        <f t="shared" si="82"/>
        <v>100</v>
      </c>
      <c r="W71" s="119">
        <v>292.29999999999995</v>
      </c>
      <c r="X71" s="76">
        <f t="shared" si="50"/>
        <v>57.000000000000057</v>
      </c>
      <c r="Y71" s="140">
        <f t="shared" si="93"/>
        <v>119.50051317139926</v>
      </c>
    </row>
    <row r="72" spans="1:25" s="30" customFormat="1" ht="58.5" hidden="1" x14ac:dyDescent="0.25">
      <c r="A72" s="29" t="s">
        <v>207</v>
      </c>
      <c r="B72" s="103" t="s">
        <v>193</v>
      </c>
      <c r="C72" s="67"/>
      <c r="D72" s="120"/>
      <c r="E72" s="120"/>
      <c r="F72" s="119">
        <f t="shared" si="10"/>
        <v>0</v>
      </c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>
        <f t="shared" ref="Q72" si="99">F72-P72</f>
        <v>0</v>
      </c>
      <c r="R72" s="108"/>
      <c r="S72" s="119">
        <f t="shared" ref="S72" si="100">P72</f>
        <v>0</v>
      </c>
      <c r="T72" s="119">
        <f t="shared" ref="T72" si="101">F72-S72</f>
        <v>0</v>
      </c>
      <c r="U72" s="108"/>
      <c r="V72" s="108"/>
      <c r="W72" s="119"/>
      <c r="X72" s="76">
        <f t="shared" si="50"/>
        <v>0</v>
      </c>
      <c r="Y72" s="140"/>
    </row>
    <row r="73" spans="1:25" s="30" customFormat="1" ht="88.5" customHeight="1" x14ac:dyDescent="0.25">
      <c r="A73" s="29" t="s">
        <v>207</v>
      </c>
      <c r="B73" s="103" t="s">
        <v>161</v>
      </c>
      <c r="C73" s="67"/>
      <c r="D73" s="120"/>
      <c r="E73" s="120">
        <f>327.993-116.595</f>
        <v>211.398</v>
      </c>
      <c r="F73" s="119">
        <f t="shared" si="10"/>
        <v>161.398</v>
      </c>
      <c r="G73" s="119">
        <v>0</v>
      </c>
      <c r="H73" s="119">
        <v>50</v>
      </c>
      <c r="I73" s="119"/>
      <c r="J73" s="119"/>
      <c r="K73" s="119"/>
      <c r="L73" s="119"/>
      <c r="M73" s="119">
        <v>111.398</v>
      </c>
      <c r="N73" s="119"/>
      <c r="O73" s="119"/>
      <c r="P73" s="119">
        <v>200</v>
      </c>
      <c r="Q73" s="119">
        <f t="shared" si="97"/>
        <v>-38.602000000000004</v>
      </c>
      <c r="R73" s="108">
        <f t="shared" si="98"/>
        <v>80.698999999999998</v>
      </c>
      <c r="S73" s="119">
        <f t="shared" si="96"/>
        <v>200</v>
      </c>
      <c r="T73" s="119">
        <f t="shared" ref="T73:T75" si="102">F73-S73</f>
        <v>-38.602000000000004</v>
      </c>
      <c r="U73" s="108">
        <f t="shared" ref="U73:U75" si="103">F73/S73*100</f>
        <v>80.698999999999998</v>
      </c>
      <c r="V73" s="108">
        <f t="shared" ref="V73:V75" si="104">F73/E73*100</f>
        <v>76.347931390079367</v>
      </c>
      <c r="W73" s="119">
        <v>85.242999999999995</v>
      </c>
      <c r="X73" s="76">
        <f t="shared" si="50"/>
        <v>76.155000000000001</v>
      </c>
      <c r="Y73" s="140">
        <f t="shared" si="93"/>
        <v>189.33871402930447</v>
      </c>
    </row>
    <row r="74" spans="1:25" s="30" customFormat="1" ht="58.5" x14ac:dyDescent="0.25">
      <c r="A74" s="29" t="s">
        <v>208</v>
      </c>
      <c r="B74" s="103" t="s">
        <v>181</v>
      </c>
      <c r="C74" s="67"/>
      <c r="D74" s="120"/>
      <c r="E74" s="120">
        <f>786.995+127.02+125.617</f>
        <v>1039.6320000000001</v>
      </c>
      <c r="F74" s="119">
        <f t="shared" si="10"/>
        <v>1039.6320000000001</v>
      </c>
      <c r="G74" s="119"/>
      <c r="H74" s="119"/>
      <c r="I74" s="119"/>
      <c r="J74" s="119">
        <v>367.25799999999998</v>
      </c>
      <c r="K74" s="119">
        <v>122.41800000000001</v>
      </c>
      <c r="L74" s="119">
        <v>167.41900000000001</v>
      </c>
      <c r="M74" s="119">
        <v>129.9</v>
      </c>
      <c r="N74" s="119">
        <v>127.02</v>
      </c>
      <c r="O74" s="119">
        <v>125.617</v>
      </c>
      <c r="P74" s="119">
        <v>1039.6320000000001</v>
      </c>
      <c r="Q74" s="119">
        <f t="shared" si="97"/>
        <v>0</v>
      </c>
      <c r="R74" s="108">
        <f t="shared" si="98"/>
        <v>100</v>
      </c>
      <c r="S74" s="119">
        <f t="shared" si="96"/>
        <v>1039.6320000000001</v>
      </c>
      <c r="T74" s="119">
        <f t="shared" si="102"/>
        <v>0</v>
      </c>
      <c r="U74" s="108">
        <f t="shared" si="103"/>
        <v>100</v>
      </c>
      <c r="V74" s="108">
        <f t="shared" si="104"/>
        <v>100</v>
      </c>
      <c r="W74" s="119">
        <v>667.17899999999997</v>
      </c>
      <c r="X74" s="76">
        <f t="shared" si="50"/>
        <v>372.45300000000009</v>
      </c>
      <c r="Y74" s="140">
        <f t="shared" si="93"/>
        <v>155.825048450266</v>
      </c>
    </row>
    <row r="75" spans="1:25" s="30" customFormat="1" ht="58.5" x14ac:dyDescent="0.25">
      <c r="A75" s="29" t="s">
        <v>209</v>
      </c>
      <c r="B75" s="103" t="s">
        <v>147</v>
      </c>
      <c r="C75" s="67"/>
      <c r="D75" s="120"/>
      <c r="E75" s="120">
        <v>303.13400000000001</v>
      </c>
      <c r="F75" s="119">
        <f t="shared" si="10"/>
        <v>303.13400000000001</v>
      </c>
      <c r="G75" s="119">
        <v>0</v>
      </c>
      <c r="H75" s="119"/>
      <c r="I75" s="119">
        <f>60.627+60.627</f>
        <v>121.254</v>
      </c>
      <c r="J75" s="119">
        <v>60.627000000000002</v>
      </c>
      <c r="K75" s="119">
        <v>60.627000000000002</v>
      </c>
      <c r="L75" s="119"/>
      <c r="M75" s="119"/>
      <c r="N75" s="119"/>
      <c r="O75" s="119">
        <v>60.625999999999998</v>
      </c>
      <c r="P75" s="119">
        <v>303.13400000000001</v>
      </c>
      <c r="Q75" s="119">
        <f t="shared" si="97"/>
        <v>0</v>
      </c>
      <c r="R75" s="108">
        <f t="shared" si="98"/>
        <v>100</v>
      </c>
      <c r="S75" s="119">
        <f t="shared" si="96"/>
        <v>303.13400000000001</v>
      </c>
      <c r="T75" s="119">
        <f t="shared" si="102"/>
        <v>0</v>
      </c>
      <c r="U75" s="108">
        <f t="shared" si="103"/>
        <v>100</v>
      </c>
      <c r="V75" s="108">
        <f t="shared" si="104"/>
        <v>100</v>
      </c>
      <c r="W75" s="119">
        <v>338.31700000000001</v>
      </c>
      <c r="X75" s="76">
        <f t="shared" si="50"/>
        <v>-35.182999999999993</v>
      </c>
      <c r="Y75" s="140">
        <f t="shared" si="93"/>
        <v>89.600581702959062</v>
      </c>
    </row>
    <row r="76" spans="1:25" s="34" customFormat="1" ht="37.5" customHeight="1" x14ac:dyDescent="0.3">
      <c r="A76" s="32"/>
      <c r="B76" s="35" t="s">
        <v>29</v>
      </c>
      <c r="C76" s="33"/>
      <c r="D76" s="114">
        <f>D80+D79+D78</f>
        <v>620318.51</v>
      </c>
      <c r="E76" s="114">
        <f>E80+E79+E78</f>
        <v>1206517.8859999999</v>
      </c>
      <c r="F76" s="114">
        <f t="shared" si="10"/>
        <v>933292.49699999997</v>
      </c>
      <c r="G76" s="114">
        <f t="shared" ref="G76:O76" si="105">G80+G79+G78</f>
        <v>77177.726999999999</v>
      </c>
      <c r="H76" s="114">
        <f t="shared" ref="H76:N76" si="106">H80+H79+H78</f>
        <v>78538.081000000006</v>
      </c>
      <c r="I76" s="114">
        <f t="shared" si="106"/>
        <v>78466.065999999992</v>
      </c>
      <c r="J76" s="114">
        <f t="shared" si="106"/>
        <v>78945.156000000003</v>
      </c>
      <c r="K76" s="114">
        <f t="shared" si="106"/>
        <v>105411.14199999999</v>
      </c>
      <c r="L76" s="114">
        <f t="shared" si="106"/>
        <v>200895.93300000002</v>
      </c>
      <c r="M76" s="114">
        <f t="shared" si="106"/>
        <v>43994.138999999996</v>
      </c>
      <c r="N76" s="114">
        <f t="shared" si="106"/>
        <v>85953.83600000001</v>
      </c>
      <c r="O76" s="114">
        <f t="shared" si="105"/>
        <v>183910.41700000002</v>
      </c>
      <c r="P76" s="114">
        <f>P80+P79+P78</f>
        <v>933352.38099999994</v>
      </c>
      <c r="Q76" s="114">
        <f t="shared" si="80"/>
        <v>-59.883999999961816</v>
      </c>
      <c r="R76" s="110">
        <f>F76/P76*100</f>
        <v>99.993583988082207</v>
      </c>
      <c r="S76" s="114">
        <f>S80+S79+S78</f>
        <v>782643.28899999999</v>
      </c>
      <c r="T76" s="114">
        <f>F76-S76</f>
        <v>150649.20799999998</v>
      </c>
      <c r="U76" s="110">
        <f>F76/S76*100</f>
        <v>119.24877017631974</v>
      </c>
      <c r="V76" s="110">
        <f>F76/E76*100</f>
        <v>77.354219761645538</v>
      </c>
      <c r="W76" s="114">
        <f t="shared" ref="W76" si="107">W80+W79+W78</f>
        <v>842109.51400000008</v>
      </c>
      <c r="X76" s="54">
        <f t="shared" si="50"/>
        <v>91182.982999999891</v>
      </c>
      <c r="Y76" s="55">
        <f>F76/W76*100</f>
        <v>110.82792457324022</v>
      </c>
    </row>
    <row r="77" spans="1:25" s="10" customFormat="1" ht="23.25" x14ac:dyDescent="0.25">
      <c r="A77" s="9"/>
      <c r="B77" s="99" t="s">
        <v>89</v>
      </c>
      <c r="C77" s="8"/>
      <c r="D77" s="121"/>
      <c r="E77" s="121"/>
      <c r="F77" s="121">
        <f t="shared" si="10"/>
        <v>0</v>
      </c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11"/>
      <c r="S77" s="121"/>
      <c r="T77" s="121"/>
      <c r="U77" s="111"/>
      <c r="V77" s="111"/>
      <c r="W77" s="121"/>
      <c r="X77" s="57"/>
      <c r="Y77" s="58"/>
    </row>
    <row r="78" spans="1:25" s="10" customFormat="1" ht="22.5" hidden="1" customHeight="1" x14ac:dyDescent="0.25">
      <c r="A78" s="9"/>
      <c r="B78" s="92" t="s">
        <v>131</v>
      </c>
      <c r="C78" s="21"/>
      <c r="D78" s="115"/>
      <c r="E78" s="115"/>
      <c r="F78" s="115">
        <f t="shared" si="10"/>
        <v>0</v>
      </c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06"/>
      <c r="S78" s="115"/>
      <c r="T78" s="115">
        <f>F78-S78</f>
        <v>0</v>
      </c>
      <c r="U78" s="106"/>
      <c r="V78" s="106"/>
      <c r="W78" s="115"/>
      <c r="X78" s="57"/>
      <c r="Y78" s="58"/>
    </row>
    <row r="79" spans="1:25" s="10" customFormat="1" ht="42" customHeight="1" x14ac:dyDescent="0.25">
      <c r="A79" s="9"/>
      <c r="B79" s="92" t="s">
        <v>102</v>
      </c>
      <c r="C79" s="21"/>
      <c r="D79" s="115"/>
      <c r="E79" s="115">
        <f>E58</f>
        <v>1795.681</v>
      </c>
      <c r="F79" s="115">
        <f t="shared" si="10"/>
        <v>1795.681</v>
      </c>
      <c r="G79" s="115">
        <f t="shared" ref="G79:P79" si="108">G58</f>
        <v>0</v>
      </c>
      <c r="H79" s="115">
        <f t="shared" si="108"/>
        <v>0</v>
      </c>
      <c r="I79" s="115">
        <f t="shared" si="108"/>
        <v>337.25700000000001</v>
      </c>
      <c r="J79" s="115">
        <f t="shared" si="108"/>
        <v>667.202</v>
      </c>
      <c r="K79" s="115">
        <f t="shared" si="108"/>
        <v>791.22199999999998</v>
      </c>
      <c r="L79" s="115">
        <f t="shared" si="108"/>
        <v>0</v>
      </c>
      <c r="M79" s="115">
        <f t="shared" ref="M79:N79" si="109">M58</f>
        <v>0</v>
      </c>
      <c r="N79" s="115">
        <f t="shared" si="109"/>
        <v>0</v>
      </c>
      <c r="O79" s="115">
        <f t="shared" si="108"/>
        <v>0</v>
      </c>
      <c r="P79" s="115">
        <f t="shared" si="108"/>
        <v>1795.681</v>
      </c>
      <c r="Q79" s="115">
        <f>F79-P79</f>
        <v>0</v>
      </c>
      <c r="R79" s="106">
        <f>F79/P79*100</f>
        <v>100</v>
      </c>
      <c r="S79" s="115">
        <f>S58</f>
        <v>1795.681</v>
      </c>
      <c r="T79" s="115">
        <f>F79-S79</f>
        <v>0</v>
      </c>
      <c r="U79" s="106">
        <f>F79/S79*100</f>
        <v>100</v>
      </c>
      <c r="V79" s="106">
        <f>F79/E79*100</f>
        <v>100</v>
      </c>
      <c r="W79" s="115">
        <f>W58</f>
        <v>4778.9139999999998</v>
      </c>
      <c r="X79" s="57">
        <f>F79-W79</f>
        <v>-2983.2329999999997</v>
      </c>
      <c r="Y79" s="58">
        <f>F79/W79*100</f>
        <v>37.57508505070399</v>
      </c>
    </row>
    <row r="80" spans="1:25" s="10" customFormat="1" ht="46.5" customHeight="1" x14ac:dyDescent="0.25">
      <c r="A80" s="9"/>
      <c r="B80" s="92" t="s">
        <v>67</v>
      </c>
      <c r="C80" s="21"/>
      <c r="D80" s="115">
        <f>D81+D82</f>
        <v>620318.51</v>
      </c>
      <c r="E80" s="115">
        <f>E81+E82</f>
        <v>1204722.2049999998</v>
      </c>
      <c r="F80" s="115">
        <f t="shared" si="10"/>
        <v>931496.81599999999</v>
      </c>
      <c r="G80" s="115">
        <f t="shared" ref="G80:O80" si="110">G81+G82</f>
        <v>77177.726999999999</v>
      </c>
      <c r="H80" s="115">
        <f t="shared" ref="H80:N80" si="111">H81+H82</f>
        <v>78538.081000000006</v>
      </c>
      <c r="I80" s="115">
        <f t="shared" si="111"/>
        <v>78128.808999999994</v>
      </c>
      <c r="J80" s="115">
        <f t="shared" si="111"/>
        <v>78277.953999999998</v>
      </c>
      <c r="K80" s="115">
        <f t="shared" si="111"/>
        <v>104619.92</v>
      </c>
      <c r="L80" s="115">
        <f t="shared" si="111"/>
        <v>200895.93300000002</v>
      </c>
      <c r="M80" s="115">
        <f t="shared" si="111"/>
        <v>43994.138999999996</v>
      </c>
      <c r="N80" s="115">
        <f t="shared" si="111"/>
        <v>85953.83600000001</v>
      </c>
      <c r="O80" s="115">
        <f t="shared" si="110"/>
        <v>183910.41700000002</v>
      </c>
      <c r="P80" s="115">
        <f>P81+P82</f>
        <v>931556.7</v>
      </c>
      <c r="Q80" s="115">
        <f>F80-P80</f>
        <v>-59.883999999961816</v>
      </c>
      <c r="R80" s="106">
        <f>F80/P80*100</f>
        <v>99.993571620492887</v>
      </c>
      <c r="S80" s="115">
        <f>S81+S82</f>
        <v>780847.60800000001</v>
      </c>
      <c r="T80" s="115">
        <f>F80-S80</f>
        <v>150649.20799999998</v>
      </c>
      <c r="U80" s="106">
        <f>F80/S80*100</f>
        <v>119.29303572893828</v>
      </c>
      <c r="V80" s="106">
        <f>F80/E80*100</f>
        <v>77.320465426301325</v>
      </c>
      <c r="W80" s="115">
        <f>W81+W82</f>
        <v>837330.60000000009</v>
      </c>
      <c r="X80" s="57">
        <f>F80-W80</f>
        <v>94166.215999999898</v>
      </c>
      <c r="Y80" s="58">
        <f>F80/W80*100</f>
        <v>111.2460019972995</v>
      </c>
    </row>
    <row r="81" spans="1:25" s="6" customFormat="1" ht="41.25" customHeight="1" x14ac:dyDescent="0.25">
      <c r="A81" s="11"/>
      <c r="B81" s="14" t="s">
        <v>93</v>
      </c>
      <c r="C81" s="14"/>
      <c r="D81" s="120">
        <f>D54</f>
        <v>599998.4</v>
      </c>
      <c r="E81" s="120">
        <f>E54+E55+E57+E56+E53+E52</f>
        <v>1031965.7999999999</v>
      </c>
      <c r="F81" s="120">
        <f t="shared" si="10"/>
        <v>767172.1</v>
      </c>
      <c r="G81" s="120">
        <f>G54+G55+G57+G56</f>
        <v>75041.2</v>
      </c>
      <c r="H81" s="120">
        <f>H54+H55+H57+H56</f>
        <v>75369.8</v>
      </c>
      <c r="I81" s="120">
        <f>I54+I55+I57+I56</f>
        <v>75205.5</v>
      </c>
      <c r="J81" s="120">
        <f>J54+J55+J57+J56</f>
        <v>75205.5</v>
      </c>
      <c r="K81" s="120">
        <f>K54+K55+K57+K56</f>
        <v>101210.7</v>
      </c>
      <c r="L81" s="120">
        <f>L54+L55+L57+L56+L52</f>
        <v>194776.40000000002</v>
      </c>
      <c r="M81" s="120">
        <f>M54+M55+M57+M56+M52</f>
        <v>42274.6</v>
      </c>
      <c r="N81" s="120">
        <f>N54+N55+N57+N56+N52</f>
        <v>39823.700000000004</v>
      </c>
      <c r="O81" s="120">
        <f>O54+O55+O57+O56+O52</f>
        <v>88264.7</v>
      </c>
      <c r="P81" s="120">
        <f>P54+P55+P57+P56+P52</f>
        <v>767172.1</v>
      </c>
      <c r="Q81" s="120">
        <f>F81-P81</f>
        <v>0</v>
      </c>
      <c r="R81" s="143">
        <f>F81/P81*100</f>
        <v>100</v>
      </c>
      <c r="S81" s="120">
        <f>S54+S55+S57+S56</f>
        <v>753873.1</v>
      </c>
      <c r="T81" s="120">
        <f>F81-S81</f>
        <v>13299</v>
      </c>
      <c r="U81" s="143">
        <f>F81/S81*100</f>
        <v>101.7640900040073</v>
      </c>
      <c r="V81" s="143">
        <f>F81/E81*100</f>
        <v>74.340845403985284</v>
      </c>
      <c r="W81" s="120">
        <f>W54+W52+W53</f>
        <v>659370.60000000009</v>
      </c>
      <c r="X81" s="76">
        <f>F81-W81</f>
        <v>107801.49999999988</v>
      </c>
      <c r="Y81" s="140">
        <f>F81/W81*100</f>
        <v>116.34915175168561</v>
      </c>
    </row>
    <row r="82" spans="1:25" s="6" customFormat="1" ht="41.25" customHeight="1" x14ac:dyDescent="0.25">
      <c r="A82" s="11"/>
      <c r="B82" s="100" t="s">
        <v>92</v>
      </c>
      <c r="C82" s="14"/>
      <c r="D82" s="120">
        <f>D63+D68</f>
        <v>20320.11</v>
      </c>
      <c r="E82" s="120">
        <f>E63+E68+E67+E66+E59</f>
        <v>172756.405</v>
      </c>
      <c r="F82" s="120">
        <f t="shared" si="10"/>
        <v>164324.71600000001</v>
      </c>
      <c r="G82" s="120">
        <f>G63+G68+G67+G66</f>
        <v>2136.527</v>
      </c>
      <c r="H82" s="120">
        <f t="shared" ref="H82:I82" si="112">H63+H68+H67+H66</f>
        <v>3168.2809999999999</v>
      </c>
      <c r="I82" s="120">
        <f t="shared" si="112"/>
        <v>2923.3090000000002</v>
      </c>
      <c r="J82" s="120">
        <f t="shared" ref="J82:K82" si="113">J63+J68+J67+J66</f>
        <v>3072.4540000000002</v>
      </c>
      <c r="K82" s="120">
        <f t="shared" si="113"/>
        <v>3409.2200000000003</v>
      </c>
      <c r="L82" s="120">
        <f>L63+L68+L67+L66+L59</f>
        <v>6119.5329999999994</v>
      </c>
      <c r="M82" s="120">
        <f>M63+M68+M67+M66+M59</f>
        <v>1719.5390000000002</v>
      </c>
      <c r="N82" s="120">
        <f>N63+N68+N67+N66+N59</f>
        <v>46130.135999999999</v>
      </c>
      <c r="O82" s="120">
        <f>O63+O68+O67+O66+O59</f>
        <v>95645.717000000004</v>
      </c>
      <c r="P82" s="120">
        <f>P63+P68+P67+P66+P59</f>
        <v>164384.6</v>
      </c>
      <c r="Q82" s="120">
        <f>F82-P82</f>
        <v>-59.88399999999092</v>
      </c>
      <c r="R82" s="143">
        <f>F82/P82*100</f>
        <v>99.963570796777802</v>
      </c>
      <c r="S82" s="120">
        <f>S63+S68+S67+S66</f>
        <v>26974.508000000002</v>
      </c>
      <c r="T82" s="120">
        <f>F82-S82</f>
        <v>137350.20800000001</v>
      </c>
      <c r="U82" s="143">
        <f>F82/S82*100</f>
        <v>609.18522035693843</v>
      </c>
      <c r="V82" s="143">
        <f>F82/E82*100</f>
        <v>95.119319020328092</v>
      </c>
      <c r="W82" s="120">
        <f>W63+W68+W66+W64+W65+W62+W61+W60</f>
        <v>177960</v>
      </c>
      <c r="X82" s="76">
        <f>F82-W82</f>
        <v>-13635.283999999985</v>
      </c>
      <c r="Y82" s="140">
        <f>F82/W82*100</f>
        <v>92.338006293549128</v>
      </c>
    </row>
    <row r="83" spans="1:25" s="6" customFormat="1" ht="23.25" x14ac:dyDescent="0.25">
      <c r="A83" s="11"/>
      <c r="B83" s="31"/>
      <c r="C83" s="14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43"/>
      <c r="S83" s="120"/>
      <c r="T83" s="120"/>
      <c r="U83" s="143"/>
      <c r="V83" s="143"/>
      <c r="W83" s="120"/>
      <c r="X83" s="76"/>
      <c r="Y83" s="140"/>
    </row>
    <row r="84" spans="1:25" s="89" customFormat="1" ht="51.75" customHeight="1" x14ac:dyDescent="0.3">
      <c r="A84" s="84"/>
      <c r="B84" s="85" t="s">
        <v>28</v>
      </c>
      <c r="C84" s="86"/>
      <c r="D84" s="123">
        <f>D76+D51</f>
        <v>6869621.5879999986</v>
      </c>
      <c r="E84" s="123">
        <f>E76+E51</f>
        <v>7928491.8719999995</v>
      </c>
      <c r="F84" s="123">
        <f t="shared" ref="F84" si="114">SUM(G84:O84)</f>
        <v>5844376.7790000001</v>
      </c>
      <c r="G84" s="123">
        <f t="shared" ref="G84:P84" si="115">G76+G51</f>
        <v>585256.43200000003</v>
      </c>
      <c r="H84" s="123">
        <f t="shared" si="115"/>
        <v>618164.60300000012</v>
      </c>
      <c r="I84" s="123">
        <f t="shared" si="115"/>
        <v>546048.94400000002</v>
      </c>
      <c r="J84" s="123">
        <f t="shared" si="115"/>
        <v>663609.84699999995</v>
      </c>
      <c r="K84" s="123">
        <f t="shared" si="115"/>
        <v>659837.87400000007</v>
      </c>
      <c r="L84" s="123">
        <f t="shared" si="115"/>
        <v>730746.75399999996</v>
      </c>
      <c r="M84" s="123">
        <f t="shared" ref="M84:N84" si="116">M76+M51</f>
        <v>691527.83100000001</v>
      </c>
      <c r="N84" s="123">
        <f t="shared" si="116"/>
        <v>661636.75699999987</v>
      </c>
      <c r="O84" s="123">
        <f t="shared" si="115"/>
        <v>687547.73699999996</v>
      </c>
      <c r="P84" s="123">
        <f t="shared" si="115"/>
        <v>5719870.7100000009</v>
      </c>
      <c r="Q84" s="123">
        <f>F84-P84</f>
        <v>124506.0689999992</v>
      </c>
      <c r="R84" s="112">
        <f>F84/P84*100</f>
        <v>102.17672872889113</v>
      </c>
      <c r="S84" s="123">
        <f>S76+S51</f>
        <v>5824123.7784999991</v>
      </c>
      <c r="T84" s="123">
        <f>F84-S84</f>
        <v>20253.000500001013</v>
      </c>
      <c r="U84" s="112">
        <f>F84/S84*100</f>
        <v>100.34774330474853</v>
      </c>
      <c r="V84" s="112">
        <f>F84/E84*100</f>
        <v>73.713599929890933</v>
      </c>
      <c r="W84" s="123">
        <f>W76+W51</f>
        <v>4978553.8880000012</v>
      </c>
      <c r="X84" s="87">
        <f>F84-W84</f>
        <v>865822.8909999989</v>
      </c>
      <c r="Y84" s="88">
        <f>F84/W84*100</f>
        <v>117.39105190940937</v>
      </c>
    </row>
    <row r="85" spans="1:25" s="133" customFormat="1" ht="20.25" customHeight="1" x14ac:dyDescent="0.25">
      <c r="A85" s="154" t="s">
        <v>9</v>
      </c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6"/>
    </row>
    <row r="86" spans="1:25" s="42" customFormat="1" ht="39.75" customHeight="1" x14ac:dyDescent="0.3">
      <c r="A86" s="134">
        <v>1</v>
      </c>
      <c r="B86" s="136" t="s">
        <v>12</v>
      </c>
      <c r="C86" s="135" t="s">
        <v>21</v>
      </c>
      <c r="D86" s="141">
        <f>D87+D88</f>
        <v>101295.21400000001</v>
      </c>
      <c r="E86" s="141">
        <f>E87+E88</f>
        <v>101295.21400000001</v>
      </c>
      <c r="F86" s="137">
        <f>SUM(G86:O86)</f>
        <v>257292.59599999996</v>
      </c>
      <c r="G86" s="137">
        <f t="shared" ref="G86:O86" si="117">G87+G88</f>
        <v>12555.956</v>
      </c>
      <c r="H86" s="137">
        <f t="shared" ref="H86:N86" si="118">H87+H88</f>
        <v>18629.307999999997</v>
      </c>
      <c r="I86" s="137">
        <f t="shared" si="118"/>
        <v>18217.416000000001</v>
      </c>
      <c r="J86" s="137">
        <f t="shared" si="118"/>
        <v>48663.154999999999</v>
      </c>
      <c r="K86" s="137">
        <f t="shared" si="118"/>
        <v>12168.407999999999</v>
      </c>
      <c r="L86" s="137">
        <f t="shared" si="118"/>
        <v>91116.955999999991</v>
      </c>
      <c r="M86" s="137">
        <f t="shared" si="118"/>
        <v>11477.942999999999</v>
      </c>
      <c r="N86" s="137">
        <f t="shared" si="118"/>
        <v>21526.085999999999</v>
      </c>
      <c r="O86" s="137">
        <f t="shared" si="117"/>
        <v>22937.368000000002</v>
      </c>
      <c r="P86" s="137">
        <f>P87+P88</f>
        <v>75971.410999999993</v>
      </c>
      <c r="Q86" s="137">
        <f>F86-P86</f>
        <v>181321.18499999997</v>
      </c>
      <c r="R86" s="142">
        <f>F86/P86*100</f>
        <v>338.6702874322026</v>
      </c>
      <c r="S86" s="137">
        <f>S87</f>
        <v>75971.410499999998</v>
      </c>
      <c r="T86" s="137">
        <f>F86-S86</f>
        <v>181321.18549999996</v>
      </c>
      <c r="U86" s="142">
        <f>F86/S86*100</f>
        <v>338.67028966113509</v>
      </c>
      <c r="V86" s="142">
        <f>F86/E86*100</f>
        <v>254.00271724585127</v>
      </c>
      <c r="W86" s="137">
        <f t="shared" ref="W86" si="119">W87+W88</f>
        <v>148905.57500000001</v>
      </c>
      <c r="X86" s="138">
        <f t="shared" ref="X86:X107" si="120">F86-W86</f>
        <v>108387.02099999995</v>
      </c>
      <c r="Y86" s="139">
        <f>F86/W86*100</f>
        <v>172.78909537134518</v>
      </c>
    </row>
    <row r="87" spans="1:25" s="44" customFormat="1" ht="55.5" customHeight="1" x14ac:dyDescent="0.3">
      <c r="A87" s="29" t="s">
        <v>107</v>
      </c>
      <c r="B87" s="66" t="s">
        <v>103</v>
      </c>
      <c r="C87" s="14" t="s">
        <v>104</v>
      </c>
      <c r="D87" s="120">
        <v>101295.21400000001</v>
      </c>
      <c r="E87" s="120">
        <v>101295.21400000001</v>
      </c>
      <c r="F87" s="119">
        <f t="shared" ref="F87:F122" si="121">SUM(G87:O87)</f>
        <v>75716.521999999997</v>
      </c>
      <c r="G87" s="119">
        <v>8700.8240000000005</v>
      </c>
      <c r="H87" s="119">
        <v>12636.13</v>
      </c>
      <c r="I87" s="119">
        <v>9543.3770000000004</v>
      </c>
      <c r="J87" s="119">
        <v>9471.4619999999995</v>
      </c>
      <c r="K87" s="119">
        <v>8521.4670000000006</v>
      </c>
      <c r="L87" s="119">
        <v>7709.0590000000002</v>
      </c>
      <c r="M87" s="119">
        <v>5361.2070000000003</v>
      </c>
      <c r="N87" s="119">
        <v>5267.65</v>
      </c>
      <c r="O87" s="119">
        <v>8505.3459999999995</v>
      </c>
      <c r="P87" s="119">
        <v>75971.410999999993</v>
      </c>
      <c r="Q87" s="119">
        <f>F87-P87</f>
        <v>-254.88899999999558</v>
      </c>
      <c r="R87" s="108">
        <f>F87/P87*100</f>
        <v>99.664493529019765</v>
      </c>
      <c r="S87" s="119">
        <f>E87/12*9</f>
        <v>75971.410499999998</v>
      </c>
      <c r="T87" s="119">
        <f>F87-S87</f>
        <v>-254.88850000000093</v>
      </c>
      <c r="U87" s="108">
        <f>F87/S87*100</f>
        <v>99.664494184953952</v>
      </c>
      <c r="V87" s="108">
        <f>F87/E87*100</f>
        <v>74.748370638715457</v>
      </c>
      <c r="W87" s="119">
        <v>74075.229000000007</v>
      </c>
      <c r="X87" s="76">
        <f t="shared" si="120"/>
        <v>1641.2929999999906</v>
      </c>
      <c r="Y87" s="140">
        <f>F87/W87*100</f>
        <v>102.21571100374187</v>
      </c>
    </row>
    <row r="88" spans="1:25" s="44" customFormat="1" ht="33.75" customHeight="1" x14ac:dyDescent="0.3">
      <c r="A88" s="29" t="s">
        <v>108</v>
      </c>
      <c r="B88" s="66" t="s">
        <v>105</v>
      </c>
      <c r="C88" s="14" t="s">
        <v>106</v>
      </c>
      <c r="D88" s="120">
        <v>0</v>
      </c>
      <c r="E88" s="120">
        <v>0</v>
      </c>
      <c r="F88" s="119">
        <f t="shared" si="121"/>
        <v>181576.07399999999</v>
      </c>
      <c r="G88" s="119">
        <v>3855.1320000000001</v>
      </c>
      <c r="H88" s="119">
        <v>5993.1779999999999</v>
      </c>
      <c r="I88" s="119">
        <v>8674.0390000000007</v>
      </c>
      <c r="J88" s="119">
        <v>39191.692999999999</v>
      </c>
      <c r="K88" s="144">
        <v>3646.9409999999998</v>
      </c>
      <c r="L88" s="119">
        <v>83407.896999999997</v>
      </c>
      <c r="M88" s="119">
        <v>6116.7359999999999</v>
      </c>
      <c r="N88" s="119">
        <v>16258.436</v>
      </c>
      <c r="O88" s="119">
        <v>14432.022000000001</v>
      </c>
      <c r="P88" s="119">
        <v>0</v>
      </c>
      <c r="Q88" s="119">
        <f>F88-P88</f>
        <v>181576.07399999999</v>
      </c>
      <c r="R88" s="108"/>
      <c r="S88" s="119"/>
      <c r="T88" s="119">
        <f>F88-S88</f>
        <v>181576.07399999999</v>
      </c>
      <c r="U88" s="108"/>
      <c r="V88" s="108"/>
      <c r="W88" s="119">
        <v>74830.34599999999</v>
      </c>
      <c r="X88" s="76">
        <f t="shared" si="120"/>
        <v>106745.728</v>
      </c>
      <c r="Y88" s="140">
        <f>F88/W88*100</f>
        <v>242.65031996511149</v>
      </c>
    </row>
    <row r="89" spans="1:25" s="42" customFormat="1" ht="52.5" customHeight="1" x14ac:dyDescent="0.3">
      <c r="A89" s="134">
        <v>2</v>
      </c>
      <c r="B89" s="75" t="s">
        <v>166</v>
      </c>
      <c r="C89" s="135" t="s">
        <v>167</v>
      </c>
      <c r="D89" s="141"/>
      <c r="E89" s="141"/>
      <c r="F89" s="137">
        <f t="shared" si="121"/>
        <v>0</v>
      </c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42"/>
      <c r="S89" s="137"/>
      <c r="T89" s="137"/>
      <c r="U89" s="142"/>
      <c r="V89" s="142"/>
      <c r="W89" s="137">
        <v>0.621</v>
      </c>
      <c r="X89" s="138">
        <f t="shared" si="120"/>
        <v>-0.621</v>
      </c>
      <c r="Y89" s="139"/>
    </row>
    <row r="90" spans="1:25" s="42" customFormat="1" ht="37.5" customHeight="1" x14ac:dyDescent="0.3">
      <c r="A90" s="134">
        <v>3</v>
      </c>
      <c r="B90" s="75" t="s">
        <v>32</v>
      </c>
      <c r="C90" s="135" t="s">
        <v>31</v>
      </c>
      <c r="D90" s="141">
        <v>4040</v>
      </c>
      <c r="E90" s="141">
        <v>3959.2</v>
      </c>
      <c r="F90" s="137">
        <f t="shared" si="121"/>
        <v>3469.2150000000001</v>
      </c>
      <c r="G90" s="137">
        <v>442.51100000000002</v>
      </c>
      <c r="H90" s="137">
        <v>683.16200000000003</v>
      </c>
      <c r="I90" s="137">
        <v>124.657</v>
      </c>
      <c r="J90" s="137">
        <v>372.58600000000001</v>
      </c>
      <c r="K90" s="137">
        <v>551.17899999999997</v>
      </c>
      <c r="L90" s="137">
        <v>0.19400000000000001</v>
      </c>
      <c r="M90" s="137">
        <v>399.279</v>
      </c>
      <c r="N90" s="137">
        <v>644.81100000000004</v>
      </c>
      <c r="O90" s="137">
        <v>250.83600000000001</v>
      </c>
      <c r="P90" s="137">
        <v>3217.5050000000001</v>
      </c>
      <c r="Q90" s="137">
        <f t="shared" ref="Q90:Q107" si="122">F90-P90</f>
        <v>251.71000000000004</v>
      </c>
      <c r="R90" s="142">
        <f>F90/P90*100</f>
        <v>107.82314246597909</v>
      </c>
      <c r="S90" s="137">
        <f>E90/12*9</f>
        <v>2969.4</v>
      </c>
      <c r="T90" s="137">
        <f t="shared" ref="T90:T107" si="123">F90-S90</f>
        <v>499.81500000000005</v>
      </c>
      <c r="U90" s="142">
        <f>F90/S90*100</f>
        <v>116.8321883208729</v>
      </c>
      <c r="V90" s="142">
        <f>F90/E90*100</f>
        <v>87.62414124065468</v>
      </c>
      <c r="W90" s="137">
        <v>2995.223</v>
      </c>
      <c r="X90" s="138">
        <f t="shared" si="120"/>
        <v>473.99200000000019</v>
      </c>
      <c r="Y90" s="139">
        <f>F90/W90*100</f>
        <v>115.82493189989526</v>
      </c>
    </row>
    <row r="91" spans="1:25" s="42" customFormat="1" ht="54" customHeight="1" x14ac:dyDescent="0.3">
      <c r="A91" s="134">
        <v>4</v>
      </c>
      <c r="B91" s="75" t="s">
        <v>183</v>
      </c>
      <c r="C91" s="135">
        <v>21110000</v>
      </c>
      <c r="D91" s="141"/>
      <c r="E91" s="141"/>
      <c r="F91" s="137">
        <f t="shared" si="121"/>
        <v>4.7610000000000001</v>
      </c>
      <c r="G91" s="137"/>
      <c r="H91" s="137"/>
      <c r="I91" s="137">
        <v>4.7610000000000001</v>
      </c>
      <c r="J91" s="137"/>
      <c r="K91" s="137"/>
      <c r="L91" s="137"/>
      <c r="M91" s="137"/>
      <c r="N91" s="137"/>
      <c r="O91" s="137"/>
      <c r="P91" s="137"/>
      <c r="Q91" s="137">
        <f t="shared" si="122"/>
        <v>4.7610000000000001</v>
      </c>
      <c r="R91" s="142"/>
      <c r="S91" s="137">
        <f t="shared" ref="S91" si="124">E91/12*3</f>
        <v>0</v>
      </c>
      <c r="T91" s="137">
        <f t="shared" ref="T91" si="125">F91-S91</f>
        <v>4.7610000000000001</v>
      </c>
      <c r="U91" s="142"/>
      <c r="V91" s="142"/>
      <c r="W91" s="137"/>
      <c r="X91" s="138">
        <f t="shared" ref="X91" si="126">F91-W91</f>
        <v>4.7610000000000001</v>
      </c>
      <c r="Y91" s="139"/>
    </row>
    <row r="92" spans="1:25" s="42" customFormat="1" ht="71.25" customHeight="1" x14ac:dyDescent="0.3">
      <c r="A92" s="134">
        <v>5</v>
      </c>
      <c r="B92" s="136" t="s">
        <v>26</v>
      </c>
      <c r="C92" s="135" t="s">
        <v>25</v>
      </c>
      <c r="D92" s="141">
        <v>55</v>
      </c>
      <c r="E92" s="141">
        <v>135.80000000000001</v>
      </c>
      <c r="F92" s="137">
        <f t="shared" si="121"/>
        <v>135.81100000000001</v>
      </c>
      <c r="G92" s="137">
        <v>0</v>
      </c>
      <c r="H92" s="137">
        <v>2.2360000000000002</v>
      </c>
      <c r="I92" s="137">
        <v>126.652</v>
      </c>
      <c r="J92" s="137">
        <v>3.653</v>
      </c>
      <c r="K92" s="137">
        <v>3.27</v>
      </c>
      <c r="L92" s="137"/>
      <c r="M92" s="137">
        <v>0</v>
      </c>
      <c r="N92" s="137">
        <v>0</v>
      </c>
      <c r="O92" s="137">
        <v>0</v>
      </c>
      <c r="P92" s="137">
        <v>135.80000000000001</v>
      </c>
      <c r="Q92" s="137">
        <f t="shared" si="122"/>
        <v>1.099999999999568E-2</v>
      </c>
      <c r="R92" s="142">
        <f t="shared" ref="R92:R98" si="127">F92/P92*100</f>
        <v>100.00810014727539</v>
      </c>
      <c r="S92" s="137">
        <f>E92/12*9</f>
        <v>101.85000000000001</v>
      </c>
      <c r="T92" s="137">
        <f t="shared" si="123"/>
        <v>33.960999999999999</v>
      </c>
      <c r="U92" s="142">
        <f>F92/S92*100</f>
        <v>133.34413352970054</v>
      </c>
      <c r="V92" s="142">
        <f>F92/E92*100</f>
        <v>100.00810014727539</v>
      </c>
      <c r="W92" s="137">
        <v>318.685</v>
      </c>
      <c r="X92" s="138">
        <f t="shared" si="120"/>
        <v>-182.874</v>
      </c>
      <c r="Y92" s="139">
        <f t="shared" ref="Y92" si="128">F92/W92*100</f>
        <v>42.616062883411523</v>
      </c>
    </row>
    <row r="93" spans="1:25" s="25" customFormat="1" ht="43.5" customHeight="1" x14ac:dyDescent="0.3">
      <c r="A93" s="9">
        <f t="shared" ref="A93" si="129">A92+1</f>
        <v>6</v>
      </c>
      <c r="B93" s="13" t="s">
        <v>10</v>
      </c>
      <c r="C93" s="7"/>
      <c r="D93" s="115">
        <f>SUM(D94:D96)</f>
        <v>52024</v>
      </c>
      <c r="E93" s="115">
        <f>SUM(E94:E96)</f>
        <v>90579.069000000003</v>
      </c>
      <c r="F93" s="115">
        <f t="shared" si="121"/>
        <v>94195.51999999999</v>
      </c>
      <c r="G93" s="115">
        <f t="shared" ref="G93:P93" si="130">SUM(G94:G96)</f>
        <v>7105.0060000000003</v>
      </c>
      <c r="H93" s="115">
        <f t="shared" si="130"/>
        <v>11422.458000000001</v>
      </c>
      <c r="I93" s="115">
        <f t="shared" si="130"/>
        <v>414.21800000000002</v>
      </c>
      <c r="J93" s="115">
        <f t="shared" si="130"/>
        <v>5282.5410000000002</v>
      </c>
      <c r="K93" s="115">
        <f t="shared" ref="K93:N93" si="131">SUM(K94:K96)</f>
        <v>7554.5290000000005</v>
      </c>
      <c r="L93" s="115">
        <f t="shared" si="131"/>
        <v>29160.794000000002</v>
      </c>
      <c r="M93" s="115">
        <f t="shared" si="131"/>
        <v>3283.0340000000001</v>
      </c>
      <c r="N93" s="115">
        <f t="shared" si="131"/>
        <v>10733.866</v>
      </c>
      <c r="O93" s="115">
        <f t="shared" si="130"/>
        <v>19239.074000000001</v>
      </c>
      <c r="P93" s="115">
        <f t="shared" si="130"/>
        <v>90358.968999999997</v>
      </c>
      <c r="Q93" s="115">
        <f t="shared" si="122"/>
        <v>3836.5509999999922</v>
      </c>
      <c r="R93" s="106">
        <f t="shared" si="127"/>
        <v>104.24589948563931</v>
      </c>
      <c r="S93" s="115">
        <f>SUM(S94:S96)</f>
        <v>67934.301749999999</v>
      </c>
      <c r="T93" s="115">
        <f t="shared" si="123"/>
        <v>26261.218249999991</v>
      </c>
      <c r="U93" s="106">
        <f>F93/S93*100</f>
        <v>138.6567868860152</v>
      </c>
      <c r="V93" s="106">
        <f>F93/E93*100</f>
        <v>103.99259016451138</v>
      </c>
      <c r="W93" s="115">
        <f>SUM(W94:W96)</f>
        <v>75633.360999999975</v>
      </c>
      <c r="X93" s="57">
        <f t="shared" si="120"/>
        <v>18562.159000000014</v>
      </c>
      <c r="Y93" s="58">
        <f t="shared" ref="Y93:Y98" si="132">F93/W93*100</f>
        <v>124.54229027320368</v>
      </c>
    </row>
    <row r="94" spans="1:25" s="44" customFormat="1" ht="45" customHeight="1" x14ac:dyDescent="0.3">
      <c r="A94" s="11" t="s">
        <v>172</v>
      </c>
      <c r="B94" s="66" t="s">
        <v>123</v>
      </c>
      <c r="C94" s="14" t="s">
        <v>45</v>
      </c>
      <c r="D94" s="120">
        <v>0</v>
      </c>
      <c r="E94" s="120">
        <v>1495.069</v>
      </c>
      <c r="F94" s="119">
        <f t="shared" si="121"/>
        <v>1495.1579999999999</v>
      </c>
      <c r="G94" s="119">
        <v>0</v>
      </c>
      <c r="H94" s="119"/>
      <c r="I94" s="119">
        <v>3.9990000000000001</v>
      </c>
      <c r="J94" s="119">
        <v>24.57</v>
      </c>
      <c r="K94" s="119"/>
      <c r="L94" s="119">
        <v>58</v>
      </c>
      <c r="M94" s="119">
        <v>1243.9670000000001</v>
      </c>
      <c r="N94" s="119">
        <v>82.311000000000007</v>
      </c>
      <c r="O94" s="119">
        <v>82.311000000000007</v>
      </c>
      <c r="P94" s="119">
        <v>1495.069</v>
      </c>
      <c r="Q94" s="119">
        <f t="shared" si="122"/>
        <v>8.8999999999941792E-2</v>
      </c>
      <c r="R94" s="143">
        <f t="shared" si="127"/>
        <v>100.00595290250817</v>
      </c>
      <c r="S94" s="119">
        <f t="shared" ref="S94:S97" si="133">E94/12*9</f>
        <v>1121.3017500000001</v>
      </c>
      <c r="T94" s="119">
        <f t="shared" si="123"/>
        <v>373.85624999999982</v>
      </c>
      <c r="U94" s="143">
        <f t="shared" ref="U94" si="134">F94/S94*100</f>
        <v>133.34127053667754</v>
      </c>
      <c r="V94" s="143">
        <f t="shared" ref="V94" si="135">F94/E94*100</f>
        <v>100.00595290250817</v>
      </c>
      <c r="W94" s="119">
        <v>1196.4270000000001</v>
      </c>
      <c r="X94" s="76">
        <f t="shared" si="120"/>
        <v>298.73099999999977</v>
      </c>
      <c r="Y94" s="140">
        <f t="shared" si="132"/>
        <v>124.96859398860103</v>
      </c>
    </row>
    <row r="95" spans="1:25" s="44" customFormat="1" ht="39.75" customHeight="1" x14ac:dyDescent="0.3">
      <c r="A95" s="11" t="s">
        <v>173</v>
      </c>
      <c r="B95" s="66" t="s">
        <v>37</v>
      </c>
      <c r="C95" s="14" t="s">
        <v>22</v>
      </c>
      <c r="D95" s="120">
        <v>4024</v>
      </c>
      <c r="E95" s="120">
        <v>4024</v>
      </c>
      <c r="F95" s="119">
        <f t="shared" si="121"/>
        <v>3803.982</v>
      </c>
      <c r="G95" s="119">
        <v>0</v>
      </c>
      <c r="H95" s="119"/>
      <c r="I95" s="119"/>
      <c r="J95" s="119">
        <v>268.565</v>
      </c>
      <c r="K95" s="119"/>
      <c r="L95" s="119">
        <v>3535.4169999999999</v>
      </c>
      <c r="M95" s="119">
        <v>0</v>
      </c>
      <c r="N95" s="119">
        <v>0</v>
      </c>
      <c r="O95" s="119">
        <v>0</v>
      </c>
      <c r="P95" s="119">
        <v>3803.9</v>
      </c>
      <c r="Q95" s="119">
        <f t="shared" si="122"/>
        <v>8.1999999999879947E-2</v>
      </c>
      <c r="R95" s="143">
        <f t="shared" si="127"/>
        <v>100.00215568232602</v>
      </c>
      <c r="S95" s="119">
        <f t="shared" si="133"/>
        <v>3018</v>
      </c>
      <c r="T95" s="119">
        <f t="shared" si="123"/>
        <v>785.98199999999997</v>
      </c>
      <c r="U95" s="143">
        <f t="shared" ref="U95" si="136">F95/S95*100</f>
        <v>126.04314115308151</v>
      </c>
      <c r="V95" s="143">
        <f t="shared" ref="V95" si="137">F95/E95*100</f>
        <v>94.532355864811137</v>
      </c>
      <c r="W95" s="119">
        <v>4178.84</v>
      </c>
      <c r="X95" s="76">
        <f t="shared" si="120"/>
        <v>-374.85800000000017</v>
      </c>
      <c r="Y95" s="140">
        <f t="shared" si="132"/>
        <v>91.029615874261751</v>
      </c>
    </row>
    <row r="96" spans="1:25" s="43" customFormat="1" ht="42.75" customHeight="1" x14ac:dyDescent="0.3">
      <c r="A96" s="11" t="s">
        <v>174</v>
      </c>
      <c r="B96" s="31" t="s">
        <v>62</v>
      </c>
      <c r="C96" s="14" t="s">
        <v>43</v>
      </c>
      <c r="D96" s="120">
        <v>48000</v>
      </c>
      <c r="E96" s="120">
        <v>85060</v>
      </c>
      <c r="F96" s="120">
        <f t="shared" si="121"/>
        <v>88896.38</v>
      </c>
      <c r="G96" s="120">
        <v>7105.0060000000003</v>
      </c>
      <c r="H96" s="120">
        <v>11422.458000000001</v>
      </c>
      <c r="I96" s="120">
        <v>410.21899999999999</v>
      </c>
      <c r="J96" s="120">
        <v>4989.4059999999999</v>
      </c>
      <c r="K96" s="120">
        <v>7554.5290000000005</v>
      </c>
      <c r="L96" s="120">
        <v>25567.377</v>
      </c>
      <c r="M96" s="120">
        <v>2039.067</v>
      </c>
      <c r="N96" s="120">
        <v>10651.555</v>
      </c>
      <c r="O96" s="120">
        <v>19156.762999999999</v>
      </c>
      <c r="P96" s="120">
        <v>85060</v>
      </c>
      <c r="Q96" s="120">
        <f t="shared" si="122"/>
        <v>3836.3800000000047</v>
      </c>
      <c r="R96" s="143">
        <f t="shared" si="127"/>
        <v>104.51020456148601</v>
      </c>
      <c r="S96" s="120">
        <f t="shared" si="133"/>
        <v>63795</v>
      </c>
      <c r="T96" s="120">
        <f t="shared" si="123"/>
        <v>25101.380000000005</v>
      </c>
      <c r="U96" s="143">
        <f>F96/S96*100</f>
        <v>139.34693941531469</v>
      </c>
      <c r="V96" s="143">
        <f>F96/E96*100</f>
        <v>104.51020456148601</v>
      </c>
      <c r="W96" s="120">
        <v>70258.093999999983</v>
      </c>
      <c r="X96" s="76">
        <f t="shared" si="120"/>
        <v>18638.286000000022</v>
      </c>
      <c r="Y96" s="140">
        <f t="shared" si="132"/>
        <v>126.5283114568978</v>
      </c>
    </row>
    <row r="97" spans="1:25" s="42" customFormat="1" ht="36" customHeight="1" x14ac:dyDescent="0.3">
      <c r="A97" s="134">
        <v>7</v>
      </c>
      <c r="B97" s="75" t="s">
        <v>11</v>
      </c>
      <c r="C97" s="135" t="s">
        <v>23</v>
      </c>
      <c r="D97" s="141">
        <v>11615.2</v>
      </c>
      <c r="E97" s="141">
        <v>11615.2</v>
      </c>
      <c r="F97" s="137">
        <f t="shared" si="121"/>
        <v>8597.8730000000014</v>
      </c>
      <c r="G97" s="137">
        <v>1070.626</v>
      </c>
      <c r="H97" s="137">
        <v>418.40600000000001</v>
      </c>
      <c r="I97" s="137">
        <v>1379.806</v>
      </c>
      <c r="J97" s="137">
        <v>529.60799999999995</v>
      </c>
      <c r="K97" s="137">
        <v>943.41200000000003</v>
      </c>
      <c r="L97" s="137">
        <v>1144.47</v>
      </c>
      <c r="M97" s="137">
        <v>704.47</v>
      </c>
      <c r="N97" s="137">
        <v>843.35900000000004</v>
      </c>
      <c r="O97" s="137">
        <v>1563.7159999999999</v>
      </c>
      <c r="P97" s="137">
        <v>8358.14</v>
      </c>
      <c r="Q97" s="137">
        <f t="shared" si="122"/>
        <v>239.73300000000199</v>
      </c>
      <c r="R97" s="142">
        <f t="shared" si="127"/>
        <v>102.86825777026949</v>
      </c>
      <c r="S97" s="137">
        <f t="shared" si="133"/>
        <v>8711.4000000000015</v>
      </c>
      <c r="T97" s="137">
        <f t="shared" si="123"/>
        <v>-113.52700000000004</v>
      </c>
      <c r="U97" s="142">
        <f>F97/S97*100</f>
        <v>98.696799595931779</v>
      </c>
      <c r="V97" s="142">
        <f>F97/E97*100</f>
        <v>74.022599696948831</v>
      </c>
      <c r="W97" s="137">
        <v>10536.829</v>
      </c>
      <c r="X97" s="138">
        <f t="shared" si="120"/>
        <v>-1938.9559999999983</v>
      </c>
      <c r="Y97" s="139">
        <f t="shared" si="132"/>
        <v>81.598296793086433</v>
      </c>
    </row>
    <row r="98" spans="1:25" s="38" customFormat="1" ht="35.25" customHeight="1" x14ac:dyDescent="0.3">
      <c r="A98" s="36"/>
      <c r="B98" s="148" t="s">
        <v>144</v>
      </c>
      <c r="C98" s="37"/>
      <c r="D98" s="114">
        <f>D86+D90+D92+D94+D95+D96+D97</f>
        <v>169029.41400000002</v>
      </c>
      <c r="E98" s="114">
        <f>E86+E90+E92+E94+E95+E96+E97</f>
        <v>207584.48300000001</v>
      </c>
      <c r="F98" s="114">
        <f t="shared" si="121"/>
        <v>363695.77600000001</v>
      </c>
      <c r="G98" s="114">
        <f>G86+G90+G92+G94+G95+G96+G97</f>
        <v>21174.099000000002</v>
      </c>
      <c r="H98" s="114">
        <f>H86+H90+H92+H94+H95+H96+H97</f>
        <v>31155.569999999996</v>
      </c>
      <c r="I98" s="114">
        <f t="shared" ref="I98:P98" si="138">I86+I90+I92+I94+I95+I96+I97+I91</f>
        <v>20267.509999999998</v>
      </c>
      <c r="J98" s="114">
        <f t="shared" si="138"/>
        <v>54851.543000000005</v>
      </c>
      <c r="K98" s="114">
        <f t="shared" si="138"/>
        <v>21220.797999999999</v>
      </c>
      <c r="L98" s="114">
        <f t="shared" si="138"/>
        <v>121422.41399999999</v>
      </c>
      <c r="M98" s="114">
        <f>M86+M90+M92+M94+M95+M96+M97+M91</f>
        <v>15864.726000000001</v>
      </c>
      <c r="N98" s="114">
        <f>N86+N90+N92+N94+N95+N96+N97+N91</f>
        <v>33748.122000000003</v>
      </c>
      <c r="O98" s="114">
        <f>O86+O90+O92+O94+O95+O96+O97+O91</f>
        <v>43990.994000000006</v>
      </c>
      <c r="P98" s="114">
        <f t="shared" si="138"/>
        <v>178041.82500000001</v>
      </c>
      <c r="Q98" s="114">
        <f t="shared" si="122"/>
        <v>185653.951</v>
      </c>
      <c r="R98" s="110">
        <f t="shared" si="127"/>
        <v>204.27547066538997</v>
      </c>
      <c r="S98" s="114">
        <f>S86+S90+S92+S94+S95+S96+S97</f>
        <v>155688.36224999998</v>
      </c>
      <c r="T98" s="114">
        <f t="shared" si="123"/>
        <v>208007.41375000004</v>
      </c>
      <c r="U98" s="110">
        <f>F98/S98*100</f>
        <v>233.60498546191116</v>
      </c>
      <c r="V98" s="110">
        <f>F98/E98*100</f>
        <v>175.20373909643331</v>
      </c>
      <c r="W98" s="114">
        <f>W86+W90+W92+W94+W95+W96+W97+W89</f>
        <v>238390.29399999999</v>
      </c>
      <c r="X98" s="54">
        <f t="shared" si="120"/>
        <v>125305.48200000002</v>
      </c>
      <c r="Y98" s="55">
        <f t="shared" si="132"/>
        <v>152.56316433755478</v>
      </c>
    </row>
    <row r="99" spans="1:25" s="22" customFormat="1" ht="34.5" customHeight="1" x14ac:dyDescent="0.25">
      <c r="A99" s="134">
        <v>1</v>
      </c>
      <c r="B99" s="136" t="s">
        <v>132</v>
      </c>
      <c r="C99" s="135" t="s">
        <v>52</v>
      </c>
      <c r="D99" s="141"/>
      <c r="E99" s="141">
        <v>13289.04</v>
      </c>
      <c r="F99" s="141">
        <f t="shared" si="121"/>
        <v>13289.04</v>
      </c>
      <c r="G99" s="141"/>
      <c r="H99" s="141"/>
      <c r="I99" s="141"/>
      <c r="J99" s="141"/>
      <c r="K99" s="141"/>
      <c r="L99" s="141"/>
      <c r="M99" s="141">
        <v>6419.44</v>
      </c>
      <c r="N99" s="141">
        <v>6869.6</v>
      </c>
      <c r="O99" s="141">
        <v>0</v>
      </c>
      <c r="P99" s="141">
        <v>13289.04</v>
      </c>
      <c r="Q99" s="141">
        <f t="shared" ref="Q99" si="139">F99-P99</f>
        <v>0</v>
      </c>
      <c r="R99" s="77">
        <f t="shared" ref="R99" si="140">F99/P99*100</f>
        <v>100</v>
      </c>
      <c r="S99" s="141">
        <f t="shared" ref="S99" si="141">P99</f>
        <v>13289.04</v>
      </c>
      <c r="T99" s="141">
        <f t="shared" ref="T99" si="142">F99-S99</f>
        <v>0</v>
      </c>
      <c r="U99" s="77">
        <f>F99/S99*100</f>
        <v>100</v>
      </c>
      <c r="V99" s="77">
        <f>F99/E99*100</f>
        <v>100</v>
      </c>
      <c r="W99" s="141"/>
      <c r="X99" s="138">
        <f t="shared" si="120"/>
        <v>13289.04</v>
      </c>
      <c r="Y99" s="139"/>
    </row>
    <row r="100" spans="1:25" s="22" customFormat="1" ht="78" x14ac:dyDescent="0.25">
      <c r="A100" s="134">
        <f>A99+1</f>
        <v>2</v>
      </c>
      <c r="B100" s="136" t="s">
        <v>138</v>
      </c>
      <c r="C100" s="135" t="s">
        <v>66</v>
      </c>
      <c r="D100" s="141"/>
      <c r="E100" s="141"/>
      <c r="F100" s="141">
        <f t="shared" si="121"/>
        <v>0</v>
      </c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>
        <f t="shared" si="122"/>
        <v>0</v>
      </c>
      <c r="R100" s="77"/>
      <c r="S100" s="141">
        <f>P100</f>
        <v>0</v>
      </c>
      <c r="T100" s="141">
        <f t="shared" si="123"/>
        <v>0</v>
      </c>
      <c r="U100" s="77"/>
      <c r="V100" s="77"/>
      <c r="W100" s="141">
        <v>16316.299000000001</v>
      </c>
      <c r="X100" s="138">
        <f t="shared" si="120"/>
        <v>-16316.299000000001</v>
      </c>
      <c r="Y100" s="139"/>
    </row>
    <row r="101" spans="1:25" s="22" customFormat="1" ht="39" x14ac:dyDescent="0.25">
      <c r="A101" s="134">
        <f>A100+1</f>
        <v>3</v>
      </c>
      <c r="B101" s="136" t="s">
        <v>168</v>
      </c>
      <c r="C101" s="135" t="s">
        <v>169</v>
      </c>
      <c r="D101" s="141"/>
      <c r="E101" s="141"/>
      <c r="F101" s="141">
        <f t="shared" si="121"/>
        <v>0</v>
      </c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77"/>
      <c r="S101" s="141"/>
      <c r="T101" s="141"/>
      <c r="U101" s="77"/>
      <c r="V101" s="77"/>
      <c r="W101" s="141">
        <v>10260.334000000001</v>
      </c>
      <c r="X101" s="138">
        <f t="shared" si="120"/>
        <v>-10260.334000000001</v>
      </c>
      <c r="Y101" s="139"/>
    </row>
    <row r="102" spans="1:25" s="22" customFormat="1" ht="48" customHeight="1" x14ac:dyDescent="0.25">
      <c r="A102" s="134">
        <f>A101+1</f>
        <v>4</v>
      </c>
      <c r="B102" s="136" t="s">
        <v>149</v>
      </c>
      <c r="C102" s="135" t="s">
        <v>150</v>
      </c>
      <c r="D102" s="141"/>
      <c r="E102" s="141"/>
      <c r="F102" s="141">
        <f t="shared" si="121"/>
        <v>0</v>
      </c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>
        <f t="shared" si="122"/>
        <v>0</v>
      </c>
      <c r="R102" s="77"/>
      <c r="S102" s="141">
        <f>P102</f>
        <v>0</v>
      </c>
      <c r="T102" s="141">
        <f t="shared" si="123"/>
        <v>0</v>
      </c>
      <c r="U102" s="77"/>
      <c r="V102" s="77"/>
      <c r="W102" s="141">
        <v>40122.523999999998</v>
      </c>
      <c r="X102" s="138">
        <f t="shared" si="120"/>
        <v>-40122.523999999998</v>
      </c>
      <c r="Y102" s="139"/>
    </row>
    <row r="103" spans="1:25" s="34" customFormat="1" ht="38.25" customHeight="1" x14ac:dyDescent="0.3">
      <c r="A103" s="32"/>
      <c r="B103" s="35" t="s">
        <v>27</v>
      </c>
      <c r="C103" s="37"/>
      <c r="D103" s="114">
        <f>D104+D107</f>
        <v>0</v>
      </c>
      <c r="E103" s="114">
        <f>E104+E107</f>
        <v>13289.04</v>
      </c>
      <c r="F103" s="114">
        <f t="shared" si="121"/>
        <v>13289.04</v>
      </c>
      <c r="G103" s="114">
        <f t="shared" ref="G103:O103" si="143">G104+G107</f>
        <v>0</v>
      </c>
      <c r="H103" s="114">
        <f t="shared" si="143"/>
        <v>0</v>
      </c>
      <c r="I103" s="114">
        <f t="shared" si="143"/>
        <v>0</v>
      </c>
      <c r="J103" s="114">
        <f t="shared" si="143"/>
        <v>0</v>
      </c>
      <c r="K103" s="114">
        <f t="shared" ref="K103:N103" si="144">K104+K107</f>
        <v>0</v>
      </c>
      <c r="L103" s="114">
        <f t="shared" si="144"/>
        <v>0</v>
      </c>
      <c r="M103" s="114">
        <f t="shared" si="144"/>
        <v>6419.44</v>
      </c>
      <c r="N103" s="114">
        <f t="shared" si="144"/>
        <v>6869.6</v>
      </c>
      <c r="O103" s="114">
        <f t="shared" si="143"/>
        <v>0</v>
      </c>
      <c r="P103" s="114">
        <f t="shared" ref="P103" si="145">P104+P107</f>
        <v>13289.04</v>
      </c>
      <c r="Q103" s="114">
        <f t="shared" si="122"/>
        <v>0</v>
      </c>
      <c r="R103" s="110"/>
      <c r="S103" s="114">
        <f>S104+S107</f>
        <v>13289.04</v>
      </c>
      <c r="T103" s="114">
        <f t="shared" si="123"/>
        <v>0</v>
      </c>
      <c r="U103" s="110">
        <f>F103/S103*100</f>
        <v>100</v>
      </c>
      <c r="V103" s="110">
        <f t="shared" ref="V103:V105" si="146">F103/E103*100</f>
        <v>100</v>
      </c>
      <c r="W103" s="114">
        <f>W104+W107</f>
        <v>66699.157000000007</v>
      </c>
      <c r="X103" s="54">
        <f t="shared" si="120"/>
        <v>-53410.117000000006</v>
      </c>
      <c r="Y103" s="55"/>
    </row>
    <row r="104" spans="1:25" s="107" customFormat="1" ht="36" customHeight="1" x14ac:dyDescent="0.25">
      <c r="A104" s="27"/>
      <c r="B104" s="105" t="s">
        <v>67</v>
      </c>
      <c r="C104" s="21"/>
      <c r="D104" s="115">
        <f>D105+D106</f>
        <v>0</v>
      </c>
      <c r="E104" s="115">
        <f>E105+E106</f>
        <v>13289.04</v>
      </c>
      <c r="F104" s="115">
        <f t="shared" si="121"/>
        <v>13289.04</v>
      </c>
      <c r="G104" s="115">
        <f t="shared" ref="G104:O104" si="147">G105+G106</f>
        <v>0</v>
      </c>
      <c r="H104" s="115">
        <f t="shared" si="147"/>
        <v>0</v>
      </c>
      <c r="I104" s="115">
        <f t="shared" si="147"/>
        <v>0</v>
      </c>
      <c r="J104" s="115">
        <f t="shared" si="147"/>
        <v>0</v>
      </c>
      <c r="K104" s="115">
        <f t="shared" ref="K104:N104" si="148">K105+K106</f>
        <v>0</v>
      </c>
      <c r="L104" s="115">
        <f t="shared" si="148"/>
        <v>0</v>
      </c>
      <c r="M104" s="115">
        <f t="shared" si="148"/>
        <v>6419.44</v>
      </c>
      <c r="N104" s="115">
        <f t="shared" si="148"/>
        <v>6869.6</v>
      </c>
      <c r="O104" s="115">
        <f t="shared" si="147"/>
        <v>0</v>
      </c>
      <c r="P104" s="115">
        <f t="shared" ref="P104" si="149">P105+P106</f>
        <v>13289.04</v>
      </c>
      <c r="Q104" s="115">
        <f t="shared" si="122"/>
        <v>0</v>
      </c>
      <c r="R104" s="106"/>
      <c r="S104" s="115">
        <f t="shared" ref="S104" si="150">S105+S106</f>
        <v>13289.04</v>
      </c>
      <c r="T104" s="115">
        <f t="shared" si="123"/>
        <v>0</v>
      </c>
      <c r="U104" s="106">
        <f t="shared" ref="U104:U105" si="151">F104/S104*100</f>
        <v>100</v>
      </c>
      <c r="V104" s="106">
        <f t="shared" si="146"/>
        <v>100</v>
      </c>
      <c r="W104" s="115">
        <f>W105+W106</f>
        <v>26576.633000000002</v>
      </c>
      <c r="X104" s="57">
        <f t="shared" si="120"/>
        <v>-13287.593000000001</v>
      </c>
      <c r="Y104" s="58"/>
    </row>
    <row r="105" spans="1:25" s="6" customFormat="1" ht="31.5" customHeight="1" x14ac:dyDescent="0.25">
      <c r="A105" s="11"/>
      <c r="B105" s="14" t="s">
        <v>93</v>
      </c>
      <c r="C105" s="14"/>
      <c r="D105" s="120">
        <f>D100</f>
        <v>0</v>
      </c>
      <c r="E105" s="120">
        <f>E100+E99</f>
        <v>13289.04</v>
      </c>
      <c r="F105" s="120">
        <f t="shared" si="121"/>
        <v>13289.04</v>
      </c>
      <c r="G105" s="120">
        <f t="shared" ref="G105:O105" si="152">G100+G99</f>
        <v>0</v>
      </c>
      <c r="H105" s="120">
        <f t="shared" si="152"/>
        <v>0</v>
      </c>
      <c r="I105" s="120">
        <f t="shared" si="152"/>
        <v>0</v>
      </c>
      <c r="J105" s="120">
        <f t="shared" si="152"/>
        <v>0</v>
      </c>
      <c r="K105" s="120">
        <f t="shared" si="152"/>
        <v>0</v>
      </c>
      <c r="L105" s="120">
        <f t="shared" si="152"/>
        <v>0</v>
      </c>
      <c r="M105" s="120">
        <f t="shared" ref="M105:N105" si="153">M100+M99</f>
        <v>6419.44</v>
      </c>
      <c r="N105" s="120">
        <f t="shared" si="153"/>
        <v>6869.6</v>
      </c>
      <c r="O105" s="120">
        <f t="shared" si="152"/>
        <v>0</v>
      </c>
      <c r="P105" s="120">
        <f t="shared" ref="P105" si="154">P100+P99</f>
        <v>13289.04</v>
      </c>
      <c r="Q105" s="120">
        <f t="shared" si="122"/>
        <v>0</v>
      </c>
      <c r="R105" s="143"/>
      <c r="S105" s="120">
        <f t="shared" ref="S105" si="155">S100+S99</f>
        <v>13289.04</v>
      </c>
      <c r="T105" s="120">
        <f t="shared" si="123"/>
        <v>0</v>
      </c>
      <c r="U105" s="143">
        <f t="shared" si="151"/>
        <v>100</v>
      </c>
      <c r="V105" s="143">
        <f t="shared" si="146"/>
        <v>100</v>
      </c>
      <c r="W105" s="120">
        <f>W100</f>
        <v>16316.299000000001</v>
      </c>
      <c r="X105" s="76">
        <f t="shared" si="120"/>
        <v>-3027.259</v>
      </c>
      <c r="Y105" s="140"/>
    </row>
    <row r="106" spans="1:25" s="6" customFormat="1" ht="31.5" customHeight="1" x14ac:dyDescent="0.25">
      <c r="A106" s="11"/>
      <c r="B106" s="100" t="s">
        <v>92</v>
      </c>
      <c r="C106" s="14"/>
      <c r="D106" s="120"/>
      <c r="E106" s="120"/>
      <c r="F106" s="120">
        <f t="shared" si="121"/>
        <v>0</v>
      </c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>
        <f t="shared" si="122"/>
        <v>0</v>
      </c>
      <c r="R106" s="143"/>
      <c r="S106" s="120"/>
      <c r="T106" s="120">
        <f t="shared" si="123"/>
        <v>0</v>
      </c>
      <c r="U106" s="143"/>
      <c r="V106" s="143"/>
      <c r="W106" s="120">
        <f>W101</f>
        <v>10260.334000000001</v>
      </c>
      <c r="X106" s="76">
        <f t="shared" si="120"/>
        <v>-10260.334000000001</v>
      </c>
      <c r="Y106" s="140"/>
    </row>
    <row r="107" spans="1:25" s="107" customFormat="1" ht="63.75" customHeight="1" x14ac:dyDescent="0.25">
      <c r="A107" s="27"/>
      <c r="B107" s="105" t="s">
        <v>151</v>
      </c>
      <c r="C107" s="21"/>
      <c r="D107" s="115">
        <f>D102</f>
        <v>0</v>
      </c>
      <c r="E107" s="115">
        <f>E102</f>
        <v>0</v>
      </c>
      <c r="F107" s="115">
        <f t="shared" si="121"/>
        <v>0</v>
      </c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>
        <f t="shared" si="122"/>
        <v>0</v>
      </c>
      <c r="R107" s="106"/>
      <c r="S107" s="115">
        <f>S102</f>
        <v>0</v>
      </c>
      <c r="T107" s="115">
        <f t="shared" si="123"/>
        <v>0</v>
      </c>
      <c r="U107" s="106"/>
      <c r="V107" s="106"/>
      <c r="W107" s="115">
        <f>W102</f>
        <v>40122.523999999998</v>
      </c>
      <c r="X107" s="57">
        <f t="shared" si="120"/>
        <v>-40122.523999999998</v>
      </c>
      <c r="Y107" s="58"/>
    </row>
    <row r="108" spans="1:25" s="107" customFormat="1" ht="22.5" x14ac:dyDescent="0.25">
      <c r="A108" s="27"/>
      <c r="B108" s="105"/>
      <c r="C108" s="21"/>
      <c r="D108" s="115"/>
      <c r="E108" s="115"/>
      <c r="F108" s="115">
        <f t="shared" si="121"/>
        <v>0</v>
      </c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06"/>
      <c r="S108" s="115"/>
      <c r="T108" s="115"/>
      <c r="U108" s="106"/>
      <c r="V108" s="106"/>
      <c r="W108" s="115"/>
      <c r="X108" s="57"/>
      <c r="Y108" s="58"/>
    </row>
    <row r="109" spans="1:25" s="89" customFormat="1" ht="32.25" customHeight="1" x14ac:dyDescent="0.3">
      <c r="A109" s="84"/>
      <c r="B109" s="85" t="s">
        <v>42</v>
      </c>
      <c r="C109" s="90"/>
      <c r="D109" s="123">
        <f>D98+D103</f>
        <v>169029.41400000002</v>
      </c>
      <c r="E109" s="123">
        <f>E98+E103</f>
        <v>220873.52300000002</v>
      </c>
      <c r="F109" s="123">
        <f t="shared" si="121"/>
        <v>376984.81600000005</v>
      </c>
      <c r="G109" s="123">
        <f t="shared" ref="G109:O109" si="156">G98+G103</f>
        <v>21174.099000000002</v>
      </c>
      <c r="H109" s="123">
        <f t="shared" si="156"/>
        <v>31155.569999999996</v>
      </c>
      <c r="I109" s="123">
        <f t="shared" si="156"/>
        <v>20267.509999999998</v>
      </c>
      <c r="J109" s="123">
        <f t="shared" si="156"/>
        <v>54851.543000000005</v>
      </c>
      <c r="K109" s="123">
        <f t="shared" ref="K109:N109" si="157">K98+K103</f>
        <v>21220.797999999999</v>
      </c>
      <c r="L109" s="123">
        <f t="shared" si="157"/>
        <v>121422.41399999999</v>
      </c>
      <c r="M109" s="123">
        <f t="shared" si="157"/>
        <v>22284.166000000001</v>
      </c>
      <c r="N109" s="123">
        <f t="shared" si="157"/>
        <v>40617.722000000002</v>
      </c>
      <c r="O109" s="123">
        <f t="shared" si="156"/>
        <v>43990.994000000006</v>
      </c>
      <c r="P109" s="123">
        <f t="shared" ref="P109" si="158">P98+P103</f>
        <v>191330.86500000002</v>
      </c>
      <c r="Q109" s="123">
        <f>F109-P109</f>
        <v>185653.95100000003</v>
      </c>
      <c r="R109" s="112">
        <f>F109/P109*100</f>
        <v>197.03293349977798</v>
      </c>
      <c r="S109" s="123">
        <f>S98+S103</f>
        <v>168977.40224999998</v>
      </c>
      <c r="T109" s="123">
        <f>F109-S109</f>
        <v>208007.41375000007</v>
      </c>
      <c r="U109" s="112">
        <f>F109/S109*100</f>
        <v>223.09776986762745</v>
      </c>
      <c r="V109" s="112">
        <f>F109/E109*100</f>
        <v>170.67904331837912</v>
      </c>
      <c r="W109" s="123">
        <f>W98+W103</f>
        <v>305089.451</v>
      </c>
      <c r="X109" s="87">
        <f>F109-W109</f>
        <v>71895.365000000049</v>
      </c>
      <c r="Y109" s="88">
        <f>F109/W109*100</f>
        <v>123.56533953053659</v>
      </c>
    </row>
    <row r="110" spans="1:25" s="10" customFormat="1" ht="26.25" customHeight="1" x14ac:dyDescent="0.25">
      <c r="A110" s="151" t="s">
        <v>41</v>
      </c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3"/>
    </row>
    <row r="111" spans="1:25" s="89" customFormat="1" ht="36" customHeight="1" x14ac:dyDescent="0.3">
      <c r="A111" s="91"/>
      <c r="B111" s="85" t="s">
        <v>146</v>
      </c>
      <c r="C111" s="90"/>
      <c r="D111" s="123">
        <f>D51+D98</f>
        <v>6418332.4919999987</v>
      </c>
      <c r="E111" s="123">
        <f>E51+E98</f>
        <v>6929558.4689999996</v>
      </c>
      <c r="F111" s="123">
        <f t="shared" si="121"/>
        <v>5274780.0580000002</v>
      </c>
      <c r="G111" s="123">
        <f t="shared" ref="G111:P111" si="159">G51+G98</f>
        <v>529252.804</v>
      </c>
      <c r="H111" s="123">
        <f t="shared" si="159"/>
        <v>570782.09200000006</v>
      </c>
      <c r="I111" s="123">
        <f t="shared" si="159"/>
        <v>487850.38800000004</v>
      </c>
      <c r="J111" s="123">
        <f t="shared" si="159"/>
        <v>639516.23399999994</v>
      </c>
      <c r="K111" s="123">
        <f t="shared" si="159"/>
        <v>575647.53</v>
      </c>
      <c r="L111" s="123">
        <f t="shared" si="159"/>
        <v>651273.23499999999</v>
      </c>
      <c r="M111" s="123">
        <f t="shared" ref="M111:N111" si="160">M51+M98</f>
        <v>663398.41800000006</v>
      </c>
      <c r="N111" s="123">
        <f t="shared" si="160"/>
        <v>609431.04299999983</v>
      </c>
      <c r="O111" s="123">
        <f t="shared" si="159"/>
        <v>547628.31400000001</v>
      </c>
      <c r="P111" s="123">
        <f t="shared" si="159"/>
        <v>4964560.154000001</v>
      </c>
      <c r="Q111" s="123">
        <f>F111-P111</f>
        <v>310219.90399999917</v>
      </c>
      <c r="R111" s="112">
        <f>F111/P111*100</f>
        <v>106.24868859228246</v>
      </c>
      <c r="S111" s="123">
        <f>S51+S98</f>
        <v>5197168.8517499994</v>
      </c>
      <c r="T111" s="123">
        <f>F111-S111</f>
        <v>77611.206250000745</v>
      </c>
      <c r="U111" s="112">
        <f>F111/S111*100</f>
        <v>101.493336246404</v>
      </c>
      <c r="V111" s="112">
        <f>F111/E111*100</f>
        <v>76.120002184802999</v>
      </c>
      <c r="W111" s="123">
        <f>W51+W98</f>
        <v>4374834.6680000015</v>
      </c>
      <c r="X111" s="87">
        <f>F111-W111</f>
        <v>899945.38999999873</v>
      </c>
      <c r="Y111" s="88">
        <f>F111/W111*100</f>
        <v>120.57095772287592</v>
      </c>
    </row>
    <row r="112" spans="1:25" s="25" customFormat="1" ht="22.5" x14ac:dyDescent="0.3">
      <c r="A112" s="104"/>
      <c r="B112" s="13"/>
      <c r="C112" s="21"/>
      <c r="D112" s="115"/>
      <c r="E112" s="115"/>
      <c r="F112" s="115">
        <f t="shared" si="121"/>
        <v>0</v>
      </c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06"/>
      <c r="S112" s="115"/>
      <c r="T112" s="115"/>
      <c r="U112" s="106"/>
      <c r="V112" s="106"/>
      <c r="W112" s="115"/>
      <c r="X112" s="57"/>
      <c r="Y112" s="58"/>
    </row>
    <row r="113" spans="1:27" s="130" customFormat="1" ht="32.25" hidden="1" customHeight="1" x14ac:dyDescent="0.3">
      <c r="A113" s="124"/>
      <c r="B113" s="125" t="s">
        <v>63</v>
      </c>
      <c r="C113" s="135"/>
      <c r="D113" s="126">
        <v>-531278.1</v>
      </c>
      <c r="E113" s="126">
        <v>-531278.1</v>
      </c>
      <c r="F113" s="126">
        <f t="shared" si="121"/>
        <v>-398458.80000000005</v>
      </c>
      <c r="G113" s="126">
        <v>-44273.2</v>
      </c>
      <c r="H113" s="126">
        <v>-44273.2</v>
      </c>
      <c r="I113" s="126">
        <v>-44273.2</v>
      </c>
      <c r="J113" s="126">
        <v>-44273.2</v>
      </c>
      <c r="K113" s="126">
        <v>-44273.2</v>
      </c>
      <c r="L113" s="126">
        <v>-44273.2</v>
      </c>
      <c r="M113" s="126">
        <v>-44273.2</v>
      </c>
      <c r="N113" s="126">
        <v>-44273.2</v>
      </c>
      <c r="O113" s="126">
        <v>-44273.2</v>
      </c>
      <c r="P113" s="126">
        <f>F113</f>
        <v>-398458.80000000005</v>
      </c>
      <c r="Q113" s="126">
        <f>F113-P113</f>
        <v>0</v>
      </c>
      <c r="R113" s="127">
        <f>F113/P113*100</f>
        <v>100</v>
      </c>
      <c r="S113" s="126">
        <f>P113</f>
        <v>-398458.80000000005</v>
      </c>
      <c r="T113" s="126">
        <f>F113-S113</f>
        <v>0</v>
      </c>
      <c r="U113" s="127">
        <f>F113/S113*100</f>
        <v>100</v>
      </c>
      <c r="V113" s="127">
        <f>F113/E113*100</f>
        <v>75.000042350701094</v>
      </c>
      <c r="W113" s="126"/>
      <c r="X113" s="128">
        <f>F113-W113</f>
        <v>-398458.80000000005</v>
      </c>
      <c r="Y113" s="129"/>
    </row>
    <row r="114" spans="1:27" s="25" customFormat="1" ht="22.5" hidden="1" customHeight="1" x14ac:dyDescent="0.3">
      <c r="A114" s="9"/>
      <c r="B114" s="13"/>
      <c r="C114" s="21"/>
      <c r="D114" s="115"/>
      <c r="E114" s="115"/>
      <c r="F114" s="115">
        <f t="shared" si="121"/>
        <v>0</v>
      </c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06"/>
      <c r="S114" s="115"/>
      <c r="T114" s="115"/>
      <c r="U114" s="106"/>
      <c r="V114" s="106"/>
      <c r="W114" s="115"/>
      <c r="X114" s="57"/>
      <c r="Y114" s="58"/>
    </row>
    <row r="115" spans="1:27" s="34" customFormat="1" ht="32.25" customHeight="1" x14ac:dyDescent="0.3">
      <c r="A115" s="32"/>
      <c r="B115" s="35" t="s">
        <v>27</v>
      </c>
      <c r="C115" s="37"/>
      <c r="D115" s="114">
        <f>D116+D117+D118+D121</f>
        <v>620318.51</v>
      </c>
      <c r="E115" s="114">
        <f>E116+E117+E118+E121</f>
        <v>1219806.926</v>
      </c>
      <c r="F115" s="114">
        <f t="shared" si="121"/>
        <v>946581.53700000001</v>
      </c>
      <c r="G115" s="114">
        <f t="shared" ref="G115:P115" si="161">G116+G117+G118+G121</f>
        <v>77177.726999999999</v>
      </c>
      <c r="H115" s="114">
        <f t="shared" si="161"/>
        <v>78538.081000000006</v>
      </c>
      <c r="I115" s="114">
        <f t="shared" si="161"/>
        <v>78466.065999999992</v>
      </c>
      <c r="J115" s="114">
        <f t="shared" si="161"/>
        <v>78945.156000000003</v>
      </c>
      <c r="K115" s="114">
        <f t="shared" ref="K115:N115" si="162">K116+K117+K118+K121</f>
        <v>105411.14199999999</v>
      </c>
      <c r="L115" s="114">
        <f t="shared" si="162"/>
        <v>200895.93300000002</v>
      </c>
      <c r="M115" s="114">
        <f t="shared" si="162"/>
        <v>50413.578999999998</v>
      </c>
      <c r="N115" s="114">
        <f t="shared" si="162"/>
        <v>92823.436000000002</v>
      </c>
      <c r="O115" s="114">
        <f t="shared" si="161"/>
        <v>183910.41700000002</v>
      </c>
      <c r="P115" s="114">
        <f t="shared" si="161"/>
        <v>946641.42099999997</v>
      </c>
      <c r="Q115" s="114">
        <f t="shared" ref="Q115:Q122" si="163">F115-P115</f>
        <v>-59.883999999961816</v>
      </c>
      <c r="R115" s="110">
        <f>F115/P115*100</f>
        <v>99.993674056652125</v>
      </c>
      <c r="S115" s="114">
        <f>S116+S117+S118+S121</f>
        <v>795932.32900000003</v>
      </c>
      <c r="T115" s="114">
        <f t="shared" ref="T115:T122" si="164">F115-S115</f>
        <v>150649.20799999998</v>
      </c>
      <c r="U115" s="110">
        <f>F115/S115*100</f>
        <v>118.92738898912097</v>
      </c>
      <c r="V115" s="110">
        <f>F115/E115*100</f>
        <v>77.600931493645248</v>
      </c>
      <c r="W115" s="114">
        <f>W116+W117+W118+W121</f>
        <v>908808.67100000009</v>
      </c>
      <c r="X115" s="54">
        <f t="shared" ref="X115:X122" si="165">F115-W115</f>
        <v>37772.865999999922</v>
      </c>
      <c r="Y115" s="55">
        <f>F115/W115*100</f>
        <v>104.15630563454428</v>
      </c>
    </row>
    <row r="116" spans="1:27" s="40" customFormat="1" ht="22.5" hidden="1" customHeight="1" x14ac:dyDescent="0.3">
      <c r="A116" s="93"/>
      <c r="B116" s="92" t="s">
        <v>131</v>
      </c>
      <c r="C116" s="39"/>
      <c r="D116" s="115">
        <f>D78</f>
        <v>0</v>
      </c>
      <c r="E116" s="115">
        <f>E78</f>
        <v>0</v>
      </c>
      <c r="F116" s="115">
        <f t="shared" si="121"/>
        <v>0</v>
      </c>
      <c r="G116" s="115">
        <f>G78</f>
        <v>0</v>
      </c>
      <c r="H116" s="115">
        <f t="shared" ref="H116" si="166">H78</f>
        <v>0</v>
      </c>
      <c r="I116" s="115">
        <f>I78</f>
        <v>0</v>
      </c>
      <c r="J116" s="115">
        <f t="shared" ref="J116:L116" si="167">J78</f>
        <v>0</v>
      </c>
      <c r="K116" s="115">
        <f t="shared" si="167"/>
        <v>0</v>
      </c>
      <c r="L116" s="115">
        <f t="shared" si="167"/>
        <v>0</v>
      </c>
      <c r="M116" s="115">
        <f t="shared" ref="M116:P117" si="168">M78</f>
        <v>0</v>
      </c>
      <c r="N116" s="115">
        <f t="shared" ref="N116" si="169">N78</f>
        <v>0</v>
      </c>
      <c r="O116" s="115">
        <f t="shared" si="168"/>
        <v>0</v>
      </c>
      <c r="P116" s="115">
        <f t="shared" si="168"/>
        <v>0</v>
      </c>
      <c r="Q116" s="115">
        <f t="shared" si="163"/>
        <v>0</v>
      </c>
      <c r="R116" s="106"/>
      <c r="S116" s="115">
        <f>S78</f>
        <v>0</v>
      </c>
      <c r="T116" s="115">
        <f t="shared" si="164"/>
        <v>0</v>
      </c>
      <c r="U116" s="106"/>
      <c r="V116" s="106"/>
      <c r="W116" s="115">
        <f>W78</f>
        <v>0</v>
      </c>
      <c r="X116" s="57">
        <f t="shared" si="165"/>
        <v>0</v>
      </c>
      <c r="Y116" s="58"/>
    </row>
    <row r="117" spans="1:27" s="40" customFormat="1" ht="31.5" customHeight="1" x14ac:dyDescent="0.3">
      <c r="A117" s="93"/>
      <c r="B117" s="92" t="s">
        <v>102</v>
      </c>
      <c r="C117" s="39"/>
      <c r="D117" s="115">
        <f>D79</f>
        <v>0</v>
      </c>
      <c r="E117" s="115">
        <f>E79</f>
        <v>1795.681</v>
      </c>
      <c r="F117" s="115">
        <f t="shared" si="121"/>
        <v>1795.681</v>
      </c>
      <c r="G117" s="115">
        <f>G79</f>
        <v>0</v>
      </c>
      <c r="H117" s="115">
        <f t="shared" ref="H117" si="170">H79</f>
        <v>0</v>
      </c>
      <c r="I117" s="115">
        <f>I79</f>
        <v>337.25700000000001</v>
      </c>
      <c r="J117" s="115">
        <f t="shared" ref="J117:L117" si="171">J79</f>
        <v>667.202</v>
      </c>
      <c r="K117" s="115">
        <f t="shared" si="171"/>
        <v>791.22199999999998</v>
      </c>
      <c r="L117" s="115">
        <f t="shared" si="171"/>
        <v>0</v>
      </c>
      <c r="M117" s="115">
        <f t="shared" si="168"/>
        <v>0</v>
      </c>
      <c r="N117" s="115">
        <f t="shared" ref="N117" si="172">N79</f>
        <v>0</v>
      </c>
      <c r="O117" s="115">
        <f t="shared" si="168"/>
        <v>0</v>
      </c>
      <c r="P117" s="115">
        <f t="shared" si="168"/>
        <v>1795.681</v>
      </c>
      <c r="Q117" s="115">
        <f t="shared" si="163"/>
        <v>0</v>
      </c>
      <c r="R117" s="106">
        <f>F117/P117*100</f>
        <v>100</v>
      </c>
      <c r="S117" s="115">
        <f>S79</f>
        <v>1795.681</v>
      </c>
      <c r="T117" s="115">
        <f t="shared" si="164"/>
        <v>0</v>
      </c>
      <c r="U117" s="106">
        <f>F117/S117*100</f>
        <v>100</v>
      </c>
      <c r="V117" s="106">
        <f>F117/E117*100</f>
        <v>100</v>
      </c>
      <c r="W117" s="115">
        <f>W79</f>
        <v>4778.9139999999998</v>
      </c>
      <c r="X117" s="57">
        <f t="shared" si="165"/>
        <v>-2983.2329999999997</v>
      </c>
      <c r="Y117" s="58">
        <f>F117/W117*100</f>
        <v>37.57508505070399</v>
      </c>
    </row>
    <row r="118" spans="1:27" s="40" customFormat="1" ht="31.5" customHeight="1" x14ac:dyDescent="0.3">
      <c r="A118" s="93"/>
      <c r="B118" s="41" t="s">
        <v>67</v>
      </c>
      <c r="C118" s="39"/>
      <c r="D118" s="115">
        <f>D119+D120</f>
        <v>620318.51</v>
      </c>
      <c r="E118" s="115">
        <f>E119+E120</f>
        <v>1218011.2449999999</v>
      </c>
      <c r="F118" s="115">
        <f t="shared" si="121"/>
        <v>944785.85600000003</v>
      </c>
      <c r="G118" s="115">
        <f t="shared" ref="G118:P118" si="173">G119+G120</f>
        <v>77177.726999999999</v>
      </c>
      <c r="H118" s="115">
        <f t="shared" ref="H118:O118" si="174">H119+H120</f>
        <v>78538.081000000006</v>
      </c>
      <c r="I118" s="115">
        <f t="shared" ref="I118:N118" si="175">I119+I120</f>
        <v>78128.808999999994</v>
      </c>
      <c r="J118" s="115">
        <f t="shared" si="175"/>
        <v>78277.953999999998</v>
      </c>
      <c r="K118" s="115">
        <f t="shared" si="175"/>
        <v>104619.92</v>
      </c>
      <c r="L118" s="115">
        <f t="shared" si="175"/>
        <v>200895.93300000002</v>
      </c>
      <c r="M118" s="115">
        <f t="shared" si="175"/>
        <v>50413.578999999998</v>
      </c>
      <c r="N118" s="115">
        <f t="shared" si="175"/>
        <v>92823.436000000002</v>
      </c>
      <c r="O118" s="115">
        <f t="shared" si="174"/>
        <v>183910.41700000002</v>
      </c>
      <c r="P118" s="115">
        <f t="shared" si="173"/>
        <v>944845.74</v>
      </c>
      <c r="Q118" s="115">
        <f t="shared" si="163"/>
        <v>-59.883999999961816</v>
      </c>
      <c r="R118" s="106">
        <f>F118/P118*100</f>
        <v>99.993662034185604</v>
      </c>
      <c r="S118" s="115">
        <f t="shared" ref="S118" si="176">S119+S120</f>
        <v>794136.64800000004</v>
      </c>
      <c r="T118" s="115">
        <f t="shared" si="164"/>
        <v>150649.20799999998</v>
      </c>
      <c r="U118" s="106">
        <f>F118/S118*100</f>
        <v>118.97018710563272</v>
      </c>
      <c r="V118" s="106">
        <f>F118/E118*100</f>
        <v>77.567909153416736</v>
      </c>
      <c r="W118" s="115">
        <f t="shared" ref="W118" si="177">W119+W120</f>
        <v>863907.23300000012</v>
      </c>
      <c r="X118" s="57">
        <f t="shared" si="165"/>
        <v>80878.622999999905</v>
      </c>
      <c r="Y118" s="58">
        <f>F118/W118*100</f>
        <v>109.36195692205762</v>
      </c>
    </row>
    <row r="119" spans="1:27" s="96" customFormat="1" ht="34.5" customHeight="1" x14ac:dyDescent="0.35">
      <c r="A119" s="94"/>
      <c r="B119" s="95" t="s">
        <v>93</v>
      </c>
      <c r="C119" s="95"/>
      <c r="D119" s="120">
        <f>D81+D105</f>
        <v>599998.4</v>
      </c>
      <c r="E119" s="120">
        <f>E81+E105</f>
        <v>1045254.84</v>
      </c>
      <c r="F119" s="120">
        <f t="shared" si="121"/>
        <v>780461.14000000013</v>
      </c>
      <c r="G119" s="120">
        <f t="shared" ref="G119:P119" si="178">G81+G105</f>
        <v>75041.2</v>
      </c>
      <c r="H119" s="120">
        <f t="shared" si="178"/>
        <v>75369.8</v>
      </c>
      <c r="I119" s="120">
        <f t="shared" si="178"/>
        <v>75205.5</v>
      </c>
      <c r="J119" s="120">
        <f t="shared" si="178"/>
        <v>75205.5</v>
      </c>
      <c r="K119" s="120">
        <f t="shared" ref="K119:N119" si="179">K81+K105</f>
        <v>101210.7</v>
      </c>
      <c r="L119" s="120">
        <f t="shared" si="179"/>
        <v>194776.40000000002</v>
      </c>
      <c r="M119" s="120">
        <f t="shared" si="179"/>
        <v>48694.04</v>
      </c>
      <c r="N119" s="120">
        <f t="shared" si="179"/>
        <v>46693.3</v>
      </c>
      <c r="O119" s="120">
        <f t="shared" si="178"/>
        <v>88264.7</v>
      </c>
      <c r="P119" s="120">
        <f t="shared" si="178"/>
        <v>780461.14</v>
      </c>
      <c r="Q119" s="120">
        <f t="shared" si="163"/>
        <v>0</v>
      </c>
      <c r="R119" s="143">
        <f>F119/P119*100</f>
        <v>100.00000000000003</v>
      </c>
      <c r="S119" s="120">
        <f>S81+S105</f>
        <v>767162.14</v>
      </c>
      <c r="T119" s="120">
        <f t="shared" si="164"/>
        <v>13299.000000000116</v>
      </c>
      <c r="U119" s="143">
        <f>F119/S119*100</f>
        <v>101.73353184504128</v>
      </c>
      <c r="V119" s="143">
        <f>F119/E119*100</f>
        <v>74.667067793725806</v>
      </c>
      <c r="W119" s="120">
        <f>W81+W105</f>
        <v>675686.89900000009</v>
      </c>
      <c r="X119" s="76">
        <f t="shared" si="165"/>
        <v>104774.24100000004</v>
      </c>
      <c r="Y119" s="140">
        <f>F119/W119*100</f>
        <v>115.50633009979376</v>
      </c>
    </row>
    <row r="120" spans="1:27" s="96" customFormat="1" ht="34.5" customHeight="1" x14ac:dyDescent="0.35">
      <c r="A120" s="94"/>
      <c r="B120" s="95" t="s">
        <v>92</v>
      </c>
      <c r="C120" s="95"/>
      <c r="D120" s="120">
        <f>D106+D82</f>
        <v>20320.11</v>
      </c>
      <c r="E120" s="120">
        <f>E106+E82</f>
        <v>172756.405</v>
      </c>
      <c r="F120" s="120">
        <f t="shared" si="121"/>
        <v>164324.71600000001</v>
      </c>
      <c r="G120" s="120">
        <f t="shared" ref="G120:P120" si="180">G106+G82</f>
        <v>2136.527</v>
      </c>
      <c r="H120" s="120">
        <f t="shared" si="180"/>
        <v>3168.2809999999999</v>
      </c>
      <c r="I120" s="120">
        <f t="shared" si="180"/>
        <v>2923.3090000000002</v>
      </c>
      <c r="J120" s="120">
        <f t="shared" si="180"/>
        <v>3072.4540000000002</v>
      </c>
      <c r="K120" s="120">
        <f t="shared" ref="K120:N120" si="181">K106+K82</f>
        <v>3409.2200000000003</v>
      </c>
      <c r="L120" s="120">
        <f t="shared" si="181"/>
        <v>6119.5329999999994</v>
      </c>
      <c r="M120" s="120">
        <f t="shared" si="181"/>
        <v>1719.5390000000002</v>
      </c>
      <c r="N120" s="120">
        <f t="shared" si="181"/>
        <v>46130.135999999999</v>
      </c>
      <c r="O120" s="120">
        <f t="shared" si="180"/>
        <v>95645.717000000004</v>
      </c>
      <c r="P120" s="120">
        <f t="shared" si="180"/>
        <v>164384.6</v>
      </c>
      <c r="Q120" s="120">
        <f t="shared" si="163"/>
        <v>-59.88399999999092</v>
      </c>
      <c r="R120" s="143">
        <f>F120/P120*100</f>
        <v>99.963570796777802</v>
      </c>
      <c r="S120" s="120">
        <f>S106+S82</f>
        <v>26974.508000000002</v>
      </c>
      <c r="T120" s="120">
        <f t="shared" si="164"/>
        <v>137350.20800000001</v>
      </c>
      <c r="U120" s="143">
        <f>F120/S120*100</f>
        <v>609.18522035693843</v>
      </c>
      <c r="V120" s="143">
        <f>F120/E120*100</f>
        <v>95.119319020328092</v>
      </c>
      <c r="W120" s="120">
        <f>W106+W82</f>
        <v>188220.334</v>
      </c>
      <c r="X120" s="76">
        <f t="shared" si="165"/>
        <v>-23895.617999999988</v>
      </c>
      <c r="Y120" s="140">
        <f>F120/W120*100</f>
        <v>87.304443950248228</v>
      </c>
    </row>
    <row r="121" spans="1:27" s="40" customFormat="1" ht="71.25" customHeight="1" x14ac:dyDescent="0.3">
      <c r="A121" s="93"/>
      <c r="B121" s="41" t="s">
        <v>151</v>
      </c>
      <c r="C121" s="39"/>
      <c r="D121" s="115">
        <f>D107</f>
        <v>0</v>
      </c>
      <c r="E121" s="115">
        <f>E107</f>
        <v>0</v>
      </c>
      <c r="F121" s="115">
        <f t="shared" si="121"/>
        <v>0</v>
      </c>
      <c r="G121" s="115">
        <f t="shared" ref="G121:P121" si="182">G107</f>
        <v>0</v>
      </c>
      <c r="H121" s="115">
        <f t="shared" si="182"/>
        <v>0</v>
      </c>
      <c r="I121" s="115">
        <f t="shared" si="182"/>
        <v>0</v>
      </c>
      <c r="J121" s="115">
        <f t="shared" si="182"/>
        <v>0</v>
      </c>
      <c r="K121" s="115">
        <f t="shared" ref="K121:N121" si="183">K107</f>
        <v>0</v>
      </c>
      <c r="L121" s="115">
        <f t="shared" si="183"/>
        <v>0</v>
      </c>
      <c r="M121" s="115">
        <f t="shared" si="183"/>
        <v>0</v>
      </c>
      <c r="N121" s="115">
        <f t="shared" si="183"/>
        <v>0</v>
      </c>
      <c r="O121" s="115">
        <f t="shared" si="182"/>
        <v>0</v>
      </c>
      <c r="P121" s="115">
        <f t="shared" si="182"/>
        <v>0</v>
      </c>
      <c r="Q121" s="115">
        <f t="shared" si="163"/>
        <v>0</v>
      </c>
      <c r="R121" s="106"/>
      <c r="S121" s="115">
        <f>S107</f>
        <v>0</v>
      </c>
      <c r="T121" s="115">
        <f t="shared" si="164"/>
        <v>0</v>
      </c>
      <c r="U121" s="106"/>
      <c r="V121" s="106"/>
      <c r="W121" s="115">
        <f>W107</f>
        <v>40122.523999999998</v>
      </c>
      <c r="X121" s="57">
        <f t="shared" si="165"/>
        <v>-40122.523999999998</v>
      </c>
      <c r="Y121" s="58"/>
    </row>
    <row r="122" spans="1:27" s="89" customFormat="1" ht="55.5" customHeight="1" x14ac:dyDescent="0.3">
      <c r="A122" s="91"/>
      <c r="B122" s="85" t="s">
        <v>117</v>
      </c>
      <c r="C122" s="90"/>
      <c r="D122" s="123">
        <f>D111+D115</f>
        <v>7038651.0019999985</v>
      </c>
      <c r="E122" s="123">
        <f>E111+E115</f>
        <v>8149365.3949999996</v>
      </c>
      <c r="F122" s="123">
        <f t="shared" si="121"/>
        <v>6221361.5949999997</v>
      </c>
      <c r="G122" s="123">
        <f t="shared" ref="G122:P122" si="184">G111+G115</f>
        <v>606430.53099999996</v>
      </c>
      <c r="H122" s="123">
        <f t="shared" si="184"/>
        <v>649320.17300000007</v>
      </c>
      <c r="I122" s="123">
        <f t="shared" si="184"/>
        <v>566316.45400000003</v>
      </c>
      <c r="J122" s="123">
        <f t="shared" si="184"/>
        <v>718461.3899999999</v>
      </c>
      <c r="K122" s="123">
        <f t="shared" ref="K122:N122" si="185">K111+K115</f>
        <v>681058.67200000002</v>
      </c>
      <c r="L122" s="123">
        <f t="shared" si="185"/>
        <v>852169.16800000006</v>
      </c>
      <c r="M122" s="123">
        <f t="shared" si="185"/>
        <v>713811.99700000009</v>
      </c>
      <c r="N122" s="123">
        <f t="shared" si="185"/>
        <v>702254.47899999982</v>
      </c>
      <c r="O122" s="123">
        <f t="shared" si="184"/>
        <v>731538.73100000003</v>
      </c>
      <c r="P122" s="123">
        <f t="shared" si="184"/>
        <v>5911201.5750000011</v>
      </c>
      <c r="Q122" s="123">
        <f t="shared" si="163"/>
        <v>310160.01999999862</v>
      </c>
      <c r="R122" s="112">
        <f>F122/P122*100</f>
        <v>105.24698770740193</v>
      </c>
      <c r="S122" s="123">
        <f>S111+S115</f>
        <v>5993101.1807499994</v>
      </c>
      <c r="T122" s="123">
        <f t="shared" si="164"/>
        <v>228260.41425000038</v>
      </c>
      <c r="U122" s="112">
        <f>F122/S122*100</f>
        <v>103.80871951541847</v>
      </c>
      <c r="V122" s="112">
        <f>F122/E122*100</f>
        <v>76.341669485296165</v>
      </c>
      <c r="W122" s="123">
        <f>W111+W115</f>
        <v>5283643.3390000015</v>
      </c>
      <c r="X122" s="87">
        <f t="shared" si="165"/>
        <v>937718.25599999819</v>
      </c>
      <c r="Y122" s="88">
        <f>F122/W122*100</f>
        <v>117.74756916460363</v>
      </c>
    </row>
    <row r="123" spans="1:27" s="12" customFormat="1" ht="144.75" customHeight="1" x14ac:dyDescent="0.4">
      <c r="A123" s="28"/>
      <c r="B123" s="132" t="s">
        <v>219</v>
      </c>
      <c r="C123" s="132"/>
      <c r="D123" s="132"/>
      <c r="E123" s="19"/>
      <c r="F123" s="19" t="s">
        <v>220</v>
      </c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59"/>
      <c r="Y123" s="60"/>
    </row>
    <row r="124" spans="1:27" s="6" customFormat="1" ht="18" customHeight="1" x14ac:dyDescent="0.45">
      <c r="A124" s="5"/>
      <c r="B124" s="24" t="s">
        <v>49</v>
      </c>
      <c r="C124" s="16"/>
      <c r="D124" s="16"/>
      <c r="E124" s="16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61"/>
      <c r="Y124" s="62"/>
    </row>
    <row r="125" spans="1:27" ht="18.75" x14ac:dyDescent="0.3">
      <c r="B125" s="3"/>
      <c r="C125" s="2"/>
      <c r="D125" s="2"/>
      <c r="E125" s="2"/>
      <c r="Q125" s="145"/>
      <c r="R125" s="145"/>
      <c r="S125" s="113" t="e">
        <f>#REF!-S109</f>
        <v>#REF!</v>
      </c>
    </row>
    <row r="126" spans="1:27" s="17" customFormat="1" ht="18.75" x14ac:dyDescent="0.3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  <c r="Y126" s="2"/>
      <c r="Z126" s="2"/>
      <c r="AA126" s="2"/>
    </row>
    <row r="127" spans="1:27" s="17" customFormat="1" ht="18.75" x14ac:dyDescent="0.3">
      <c r="B127" s="3"/>
      <c r="C127" s="2"/>
      <c r="D127" s="2"/>
      <c r="E127" s="74"/>
      <c r="F127" s="7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74"/>
      <c r="X127" s="1"/>
      <c r="Y127" s="2"/>
      <c r="Z127" s="2"/>
      <c r="AA127" s="2"/>
    </row>
    <row r="128" spans="1:27" s="17" customFormat="1" ht="18.75" x14ac:dyDescent="0.3">
      <c r="B128" s="3"/>
      <c r="C128" s="2"/>
      <c r="D128" s="149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  <c r="Y128" s="2"/>
      <c r="Z128" s="2"/>
      <c r="AA128" s="2"/>
    </row>
    <row r="129" spans="2:27" s="17" customFormat="1" ht="18.75" x14ac:dyDescent="0.3"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  <c r="Y129" s="2"/>
      <c r="Z129" s="2"/>
      <c r="AA129" s="2"/>
    </row>
    <row r="130" spans="2:27" s="17" customFormat="1" ht="22.5" x14ac:dyDescent="0.3">
      <c r="B130" s="3"/>
      <c r="C130" s="2"/>
      <c r="D130" s="8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  <c r="Y130" s="2"/>
      <c r="Z130" s="2"/>
      <c r="AA130" s="2"/>
    </row>
    <row r="131" spans="2:27" s="17" customFormat="1" ht="18.75" x14ac:dyDescent="0.3">
      <c r="B131" s="3"/>
      <c r="C131" s="2"/>
      <c r="D131" s="2"/>
      <c r="E131" s="2"/>
      <c r="F131" s="7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74"/>
      <c r="X131" s="1"/>
      <c r="Y131" s="2"/>
      <c r="Z131" s="2"/>
      <c r="AA131" s="2"/>
    </row>
    <row r="132" spans="2:27" s="17" customFormat="1" ht="18.75" x14ac:dyDescent="0.3"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  <c r="Y132" s="2"/>
      <c r="Z132" s="2"/>
      <c r="AA132" s="2"/>
    </row>
    <row r="133" spans="2:27" s="17" customFormat="1" ht="18.75" x14ac:dyDescent="0.3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  <c r="Y133" s="2"/>
      <c r="Z133" s="2"/>
      <c r="AA133" s="2"/>
    </row>
    <row r="134" spans="2:27" s="17" customFormat="1" ht="18.75" x14ac:dyDescent="0.3">
      <c r="B134" s="2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2"/>
      <c r="Z134" s="2"/>
      <c r="AA134" s="2"/>
    </row>
    <row r="135" spans="2:27" s="17" customFormat="1" ht="18.75" x14ac:dyDescent="0.3">
      <c r="B135" s="2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  <c r="Y135" s="2"/>
      <c r="Z135" s="2"/>
      <c r="AA135" s="2"/>
    </row>
  </sheetData>
  <mergeCells count="32">
    <mergeCell ref="C15:C17"/>
    <mergeCell ref="C23:C25"/>
    <mergeCell ref="A51:C51"/>
    <mergeCell ref="A3:A4"/>
    <mergeCell ref="B3:B4"/>
    <mergeCell ref="C3:C4"/>
    <mergeCell ref="P3:P4"/>
    <mergeCell ref="I3:I4"/>
    <mergeCell ref="J3:J4"/>
    <mergeCell ref="K3:K4"/>
    <mergeCell ref="L3:L4"/>
    <mergeCell ref="H3:H4"/>
    <mergeCell ref="E3:E4"/>
    <mergeCell ref="O3:O4"/>
    <mergeCell ref="F3:F4"/>
    <mergeCell ref="G3:G4"/>
    <mergeCell ref="A1:Y1"/>
    <mergeCell ref="A110:Y110"/>
    <mergeCell ref="A85:Y85"/>
    <mergeCell ref="A6:Y6"/>
    <mergeCell ref="M3:M4"/>
    <mergeCell ref="N3:N4"/>
    <mergeCell ref="Y3:Y4"/>
    <mergeCell ref="R3:R4"/>
    <mergeCell ref="S3:S4"/>
    <mergeCell ref="T3:T4"/>
    <mergeCell ref="U3:U4"/>
    <mergeCell ref="V3:V4"/>
    <mergeCell ref="W3:W4"/>
    <mergeCell ref="X3:X4"/>
    <mergeCell ref="D3:D4"/>
    <mergeCell ref="Q3:Q4"/>
  </mergeCells>
  <printOptions horizontalCentered="1"/>
  <pageMargins left="0.39370078740157483" right="0" top="0" bottom="0" header="0.23622047244094491" footer="0.11811023622047245"/>
  <pageSetup paperSize="8" scale="60" fitToHeight="6" orientation="landscape" horizontalDpi="300" verticalDpi="300" r:id="rId1"/>
  <headerFooter alignWithMargins="0"/>
  <rowBreaks count="1" manualBreakCount="1">
    <brk id="92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2025-10-07T08:05:29Z</cp:lastPrinted>
  <dcterms:created xsi:type="dcterms:W3CDTF">1996-10-08T23:32:33Z</dcterms:created>
  <dcterms:modified xsi:type="dcterms:W3CDTF">2025-10-07T08:05:44Z</dcterms:modified>
</cp:coreProperties>
</file>